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870" yWindow="-15" windowWidth="8130" windowHeight="8040" tabRatio="607"/>
  </bookViews>
  <sheets>
    <sheet name="DFF Budget 2015 - 2017" sheetId="7" r:id="rId1"/>
    <sheet name="Elite-projekt" sheetId="10" r:id="rId2"/>
    <sheet name="Budget - sommerlejr" sheetId="8" r:id="rId3"/>
    <sheet name="DFF Budget 2014-15" sheetId="9" r:id="rId4"/>
  </sheets>
  <definedNames>
    <definedName name="_xlnm._FilterDatabase" localSheetId="3" hidden="1">'DFF Budget 2014-15'!$A$1:$L$1</definedName>
    <definedName name="_xlnm._FilterDatabase" localSheetId="0" hidden="1">'DFF Budget 2015 - 2017'!$A$1:$M$1</definedName>
  </definedNames>
  <calcPr calcId="171026"/>
</workbook>
</file>

<file path=xl/calcChain.xml><?xml version="1.0" encoding="utf-8"?>
<calcChain xmlns="http://schemas.openxmlformats.org/spreadsheetml/2006/main">
  <c r="K299" i="7"/>
  <c r="C22" i="10"/>
  <c r="F22"/>
  <c r="C23"/>
  <c r="F45"/>
  <c r="F58"/>
  <c r="F43"/>
  <c r="F42"/>
  <c r="F41"/>
  <c r="F40"/>
  <c r="F39"/>
  <c r="F37"/>
  <c r="F36"/>
  <c r="F35"/>
  <c r="F34"/>
  <c r="F33"/>
  <c r="F32"/>
  <c r="F29"/>
  <c r="F28"/>
  <c r="F26"/>
  <c r="C25"/>
  <c r="F25"/>
  <c r="C24"/>
  <c r="F24"/>
  <c r="E23"/>
  <c r="D23"/>
  <c r="F23"/>
  <c r="E22"/>
  <c r="D22"/>
  <c r="F19"/>
  <c r="F18"/>
  <c r="F16"/>
  <c r="C15"/>
  <c r="F15"/>
  <c r="C14"/>
  <c r="F14"/>
  <c r="E13"/>
  <c r="D13"/>
  <c r="C13"/>
  <c r="F13"/>
  <c r="E12"/>
  <c r="D12"/>
  <c r="C12"/>
  <c r="F12"/>
  <c r="F5"/>
  <c r="F56"/>
  <c r="F21"/>
  <c r="F57"/>
  <c r="F11"/>
  <c r="F54"/>
  <c r="F55"/>
  <c r="F59"/>
  <c r="E54"/>
  <c r="F9"/>
  <c r="F50"/>
  <c r="E56"/>
  <c r="K184" i="7"/>
  <c r="K313"/>
  <c r="K303"/>
  <c r="K293"/>
  <c r="K291"/>
  <c r="K286"/>
  <c r="K288"/>
  <c r="K249"/>
  <c r="K245"/>
  <c r="K240"/>
  <c r="K221"/>
  <c r="K223"/>
  <c r="K206"/>
  <c r="K214"/>
  <c r="K204"/>
  <c r="K201"/>
  <c r="K199"/>
  <c r="K188"/>
  <c r="K194"/>
  <c r="K167"/>
  <c r="K157"/>
  <c r="K147"/>
  <c r="K140"/>
  <c r="K133"/>
  <c r="K124"/>
  <c r="K115"/>
  <c r="K104"/>
  <c r="K98"/>
  <c r="K96"/>
  <c r="K92"/>
  <c r="K90"/>
  <c r="K86"/>
  <c r="K84"/>
  <c r="K80"/>
  <c r="K74"/>
  <c r="K68"/>
  <c r="K51"/>
  <c r="K41"/>
  <c r="K31"/>
  <c r="K27"/>
  <c r="K23"/>
  <c r="K16"/>
  <c r="K247"/>
  <c r="K159"/>
  <c r="K128"/>
  <c r="K126"/>
  <c r="K110"/>
  <c r="K77"/>
  <c r="K46"/>
  <c r="K43"/>
  <c r="K4"/>
  <c r="K186"/>
  <c r="K161"/>
  <c r="K226"/>
  <c r="K225"/>
  <c r="K108"/>
  <c r="K79"/>
  <c r="J265"/>
  <c r="J280"/>
  <c r="J184"/>
  <c r="J286"/>
  <c r="J240"/>
  <c r="C28" i="8"/>
  <c r="D18"/>
  <c r="C15"/>
  <c r="C14"/>
  <c r="J2"/>
  <c r="C13"/>
  <c r="C4"/>
  <c r="C5"/>
  <c r="C8"/>
  <c r="M6"/>
  <c r="J6"/>
  <c r="C18"/>
  <c r="G2"/>
  <c r="C12"/>
  <c r="C22"/>
  <c r="C31"/>
  <c r="C30"/>
  <c r="C24"/>
  <c r="I329" i="9"/>
  <c r="H329"/>
  <c r="G329"/>
  <c r="G319"/>
  <c r="I319"/>
  <c r="H319"/>
  <c r="I309"/>
  <c r="H309"/>
  <c r="I307"/>
  <c r="H307"/>
  <c r="I304"/>
  <c r="H302"/>
  <c r="G302"/>
  <c r="H296"/>
  <c r="G296"/>
  <c r="H281"/>
  <c r="G281"/>
  <c r="H275"/>
  <c r="G275"/>
  <c r="I265"/>
  <c r="I261"/>
  <c r="H261"/>
  <c r="I256"/>
  <c r="H256"/>
  <c r="H263"/>
  <c r="G256"/>
  <c r="G242"/>
  <c r="G241"/>
  <c r="I237"/>
  <c r="H237"/>
  <c r="G237"/>
  <c r="I230"/>
  <c r="I239"/>
  <c r="I222"/>
  <c r="H230"/>
  <c r="H239"/>
  <c r="H222"/>
  <c r="G230"/>
  <c r="I220"/>
  <c r="H220"/>
  <c r="G220"/>
  <c r="I217"/>
  <c r="H217"/>
  <c r="G217"/>
  <c r="I210"/>
  <c r="I215"/>
  <c r="H210"/>
  <c r="H215"/>
  <c r="H204"/>
  <c r="G210"/>
  <c r="G215"/>
  <c r="G204"/>
  <c r="I204"/>
  <c r="I200"/>
  <c r="G200"/>
  <c r="J188"/>
  <c r="L188"/>
  <c r="M188"/>
  <c r="N188"/>
  <c r="J187"/>
  <c r="L187"/>
  <c r="M187"/>
  <c r="N187"/>
  <c r="J186"/>
  <c r="L186"/>
  <c r="M186"/>
  <c r="N186"/>
  <c r="J185"/>
  <c r="L185"/>
  <c r="M185"/>
  <c r="N185"/>
  <c r="I179"/>
  <c r="I202"/>
  <c r="I173"/>
  <c r="H179"/>
  <c r="H202"/>
  <c r="H173"/>
  <c r="G179"/>
  <c r="G202"/>
  <c r="G173"/>
  <c r="I169"/>
  <c r="H169"/>
  <c r="G169"/>
  <c r="I157"/>
  <c r="H156"/>
  <c r="G154"/>
  <c r="G155"/>
  <c r="G156"/>
  <c r="H154"/>
  <c r="I150"/>
  <c r="H148"/>
  <c r="H150"/>
  <c r="G150"/>
  <c r="I142"/>
  <c r="H142"/>
  <c r="H171"/>
  <c r="H137"/>
  <c r="G142"/>
  <c r="G171"/>
  <c r="G137"/>
  <c r="I133"/>
  <c r="H133"/>
  <c r="H120"/>
  <c r="H135"/>
  <c r="H115"/>
  <c r="G133"/>
  <c r="I120"/>
  <c r="G120"/>
  <c r="G135"/>
  <c r="G115"/>
  <c r="I108"/>
  <c r="H108"/>
  <c r="G108"/>
  <c r="G102"/>
  <c r="I102"/>
  <c r="H102"/>
  <c r="I100"/>
  <c r="I96"/>
  <c r="H100"/>
  <c r="H96"/>
  <c r="G100"/>
  <c r="G96"/>
  <c r="I94"/>
  <c r="H94"/>
  <c r="G94"/>
  <c r="I90"/>
  <c r="H90"/>
  <c r="G90"/>
  <c r="I88"/>
  <c r="H88"/>
  <c r="G88"/>
  <c r="G84"/>
  <c r="I77"/>
  <c r="H77"/>
  <c r="I70"/>
  <c r="H70"/>
  <c r="G70"/>
  <c r="I51"/>
  <c r="I81"/>
  <c r="I46"/>
  <c r="H51"/>
  <c r="G51"/>
  <c r="G46"/>
  <c r="I41"/>
  <c r="H41"/>
  <c r="G31"/>
  <c r="G4"/>
  <c r="I27"/>
  <c r="H27"/>
  <c r="I23"/>
  <c r="H23"/>
  <c r="I16"/>
  <c r="H16"/>
  <c r="H43"/>
  <c r="H4"/>
  <c r="J313" i="7"/>
  <c r="J303"/>
  <c r="J293"/>
  <c r="J291"/>
  <c r="J245"/>
  <c r="J247"/>
  <c r="J221"/>
  <c r="J214"/>
  <c r="J204"/>
  <c r="J201"/>
  <c r="J194"/>
  <c r="J199"/>
  <c r="J188"/>
  <c r="J167"/>
  <c r="J157"/>
  <c r="J147"/>
  <c r="J140"/>
  <c r="J133"/>
  <c r="J124"/>
  <c r="J115"/>
  <c r="J104"/>
  <c r="J98"/>
  <c r="J96"/>
  <c r="J92"/>
  <c r="J90"/>
  <c r="J86"/>
  <c r="J84"/>
  <c r="J80"/>
  <c r="J74"/>
  <c r="J68"/>
  <c r="J51"/>
  <c r="J41"/>
  <c r="J31"/>
  <c r="J27"/>
  <c r="J23"/>
  <c r="J16"/>
  <c r="G304" i="9"/>
  <c r="G113"/>
  <c r="G83"/>
  <c r="H81"/>
  <c r="H46"/>
  <c r="I113"/>
  <c r="I83"/>
  <c r="G239"/>
  <c r="G222"/>
  <c r="G311"/>
  <c r="G313"/>
  <c r="G317"/>
  <c r="G331"/>
  <c r="H242"/>
  <c r="H304"/>
  <c r="H265"/>
  <c r="I43"/>
  <c r="I4"/>
  <c r="I84"/>
  <c r="I135"/>
  <c r="I115"/>
  <c r="I242"/>
  <c r="I241"/>
  <c r="I171"/>
  <c r="I137"/>
  <c r="H84"/>
  <c r="H113"/>
  <c r="H83"/>
  <c r="I263"/>
  <c r="H241"/>
  <c r="I311"/>
  <c r="I313"/>
  <c r="I317"/>
  <c r="I331"/>
  <c r="H311"/>
  <c r="H313"/>
  <c r="H317"/>
  <c r="H331"/>
  <c r="I278" i="7"/>
  <c r="I268"/>
  <c r="I279"/>
  <c r="I265"/>
  <c r="H313"/>
  <c r="H303"/>
  <c r="H291"/>
  <c r="H293"/>
  <c r="H288"/>
  <c r="H249"/>
  <c r="H245"/>
  <c r="H240"/>
  <c r="H221"/>
  <c r="H214"/>
  <c r="H201"/>
  <c r="H204"/>
  <c r="H194"/>
  <c r="H199"/>
  <c r="H188"/>
  <c r="H184"/>
  <c r="H167"/>
  <c r="H157"/>
  <c r="H147"/>
  <c r="H140"/>
  <c r="H133"/>
  <c r="H124"/>
  <c r="H115"/>
  <c r="H104"/>
  <c r="H98"/>
  <c r="H96"/>
  <c r="H92"/>
  <c r="H90"/>
  <c r="H86"/>
  <c r="H84"/>
  <c r="H80"/>
  <c r="H74"/>
  <c r="H68"/>
  <c r="H51"/>
  <c r="H41"/>
  <c r="H27"/>
  <c r="H23"/>
  <c r="H16"/>
  <c r="G240"/>
  <c r="I233"/>
  <c r="I240"/>
  <c r="G51"/>
  <c r="G68"/>
  <c r="G74"/>
  <c r="I51"/>
  <c r="I68"/>
  <c r="I31"/>
  <c r="G27"/>
  <c r="I27"/>
  <c r="G259"/>
  <c r="I221"/>
  <c r="I293"/>
  <c r="I291"/>
  <c r="I269"/>
  <c r="I259"/>
  <c r="G280"/>
  <c r="G104"/>
  <c r="G98"/>
  <c r="I104"/>
  <c r="I98"/>
  <c r="G96"/>
  <c r="G92"/>
  <c r="I96"/>
  <c r="I92"/>
  <c r="G84"/>
  <c r="G80"/>
  <c r="I84"/>
  <c r="I80"/>
  <c r="G90"/>
  <c r="G86"/>
  <c r="I90"/>
  <c r="I86"/>
  <c r="G313"/>
  <c r="G303"/>
  <c r="I313"/>
  <c r="I303"/>
  <c r="G133"/>
  <c r="G139"/>
  <c r="G140"/>
  <c r="G157"/>
  <c r="I133"/>
  <c r="I139"/>
  <c r="I140"/>
  <c r="I147"/>
  <c r="I157"/>
  <c r="I245"/>
  <c r="G245"/>
  <c r="G201"/>
  <c r="I201"/>
  <c r="I204"/>
  <c r="G204"/>
  <c r="G214"/>
  <c r="I214"/>
  <c r="I194"/>
  <c r="I199"/>
  <c r="I188"/>
  <c r="G194"/>
  <c r="G199"/>
  <c r="G188"/>
  <c r="I167"/>
  <c r="I184"/>
  <c r="G144"/>
  <c r="G146"/>
  <c r="G16"/>
  <c r="G23"/>
  <c r="G41"/>
  <c r="I23"/>
  <c r="I73"/>
  <c r="I74"/>
  <c r="I286"/>
  <c r="I124"/>
  <c r="I115"/>
  <c r="I41"/>
  <c r="I16"/>
  <c r="G265"/>
  <c r="G293"/>
  <c r="G291"/>
  <c r="G115"/>
  <c r="G167"/>
  <c r="G186"/>
  <c r="G161"/>
  <c r="G221"/>
  <c r="G124"/>
  <c r="G286"/>
  <c r="I159"/>
  <c r="I128"/>
  <c r="J126"/>
  <c r="J110"/>
  <c r="G77"/>
  <c r="G46"/>
  <c r="I77"/>
  <c r="I46"/>
  <c r="J43"/>
  <c r="J4"/>
  <c r="G223"/>
  <c r="G206"/>
  <c r="K295"/>
  <c r="K297"/>
  <c r="K301"/>
  <c r="K315"/>
  <c r="J288"/>
  <c r="J249"/>
  <c r="I43"/>
  <c r="I4"/>
  <c r="H126"/>
  <c r="H110"/>
  <c r="G288"/>
  <c r="G249"/>
  <c r="I126"/>
  <c r="I110"/>
  <c r="H77"/>
  <c r="H46"/>
  <c r="J77"/>
  <c r="J46"/>
  <c r="G108"/>
  <c r="G79"/>
  <c r="G126"/>
  <c r="G110"/>
  <c r="H43"/>
  <c r="H4"/>
  <c r="G226"/>
  <c r="G159"/>
  <c r="G128"/>
  <c r="I223"/>
  <c r="I206"/>
  <c r="H186"/>
  <c r="H161"/>
  <c r="J159"/>
  <c r="J128"/>
  <c r="J108"/>
  <c r="J79"/>
  <c r="G43"/>
  <c r="G4"/>
  <c r="H108"/>
  <c r="H79"/>
  <c r="G247"/>
  <c r="H226"/>
  <c r="H225"/>
  <c r="I280"/>
  <c r="I288"/>
  <c r="I249"/>
  <c r="J226"/>
  <c r="I226"/>
  <c r="I247"/>
  <c r="H247"/>
  <c r="H159"/>
  <c r="H128"/>
  <c r="I108"/>
  <c r="I79"/>
  <c r="H223"/>
  <c r="H206"/>
  <c r="J223"/>
  <c r="J206"/>
  <c r="J186"/>
  <c r="J161"/>
  <c r="I186"/>
  <c r="I161"/>
  <c r="J225"/>
  <c r="G225"/>
  <c r="G295"/>
  <c r="G297"/>
  <c r="G301"/>
  <c r="G315"/>
  <c r="H295"/>
  <c r="H297"/>
  <c r="H301"/>
  <c r="H315"/>
  <c r="I225"/>
  <c r="I295"/>
  <c r="I297"/>
  <c r="I301"/>
  <c r="I315"/>
  <c r="J295"/>
  <c r="J297"/>
  <c r="J301"/>
  <c r="J315"/>
</calcChain>
</file>

<file path=xl/comments1.xml><?xml version="1.0" encoding="utf-8"?>
<comments xmlns="http://schemas.openxmlformats.org/spreadsheetml/2006/main">
  <authors>
    <author>Ole Kokborg</author>
  </authors>
  <commentList>
    <comment ref="K19" authorId="0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K49" authorId="0">
      <text>
        <r>
          <rPr>
            <sz val="9"/>
            <color indexed="81"/>
            <rFont val="Tahoma"/>
            <family val="2"/>
          </rPr>
          <t xml:space="preserve">KUF varslet stigning i timepris på 4,5%
</t>
        </r>
      </text>
    </comment>
    <comment ref="K50" authorId="0">
      <text>
        <r>
          <rPr>
            <sz val="9"/>
            <color indexed="81"/>
            <rFont val="Tahoma"/>
            <family val="2"/>
          </rPr>
          <t xml:space="preserve">Kontingent = 5000 kr.
Fagligledelse = 53500 kr.
</t>
        </r>
      </text>
    </comment>
    <comment ref="K54" authorId="0">
      <text>
        <r>
          <rPr>
            <sz val="9"/>
            <color indexed="81"/>
            <rFont val="Tahoma"/>
            <family val="2"/>
          </rPr>
          <t xml:space="preserve">AUB, AES og barsel vil stige grundet sportschef
</t>
        </r>
      </text>
    </comment>
    <comment ref="C66" authorId="0">
      <text>
        <r>
          <rPr>
            <sz val="9"/>
            <color indexed="81"/>
            <rFont val="Tahoma"/>
            <family val="2"/>
          </rPr>
          <t xml:space="preserve">Konto slettet
</t>
        </r>
      </text>
    </comment>
    <comment ref="G73" authorId="0">
      <text>
        <r>
          <rPr>
            <sz val="9"/>
            <color indexed="81"/>
            <rFont val="Tahoma"/>
            <family val="2"/>
          </rPr>
          <t xml:space="preserve">375€ for 2015 ER betalt i 2014
</t>
        </r>
      </text>
    </comment>
    <comment ref="K76" authorId="0">
      <text>
        <r>
          <rPr>
            <sz val="9"/>
            <color indexed="81"/>
            <rFont val="Tahoma"/>
            <family val="2"/>
          </rPr>
          <t>Regulering i to tempi:
31/7 ved FT's fratrædelse
31/12 ved årsopgørelse
Beløb er incl. Feriepenge til sportschef</t>
        </r>
      </text>
    </comment>
    <comment ref="J105" authorId="0">
      <text>
        <r>
          <rPr>
            <sz val="9"/>
            <color indexed="81"/>
            <rFont val="Tahoma"/>
            <family val="2"/>
          </rPr>
          <t xml:space="preserve"> incl. Ca. 27K til hensættelse til tilbagebealing af uforbrugte TD-midler
</t>
        </r>
      </text>
    </comment>
    <comment ref="K105" authorId="0">
      <text>
        <r>
          <rPr>
            <sz val="9"/>
            <color indexed="81"/>
            <rFont val="Tahoma"/>
            <family val="2"/>
          </rPr>
          <t xml:space="preserve">Kalkulerer med 50K til tilbagebetaling af ubrugte midler i vækstprojekt
2014-2017; dvs. hensættelse
</t>
        </r>
      </text>
    </comment>
    <comment ref="J151" authorId="0">
      <text>
        <r>
          <rPr>
            <sz val="9"/>
            <color indexed="81"/>
            <rFont val="Tahoma"/>
            <family val="2"/>
          </rPr>
          <t xml:space="preserve">Incl. FT: 40K
</t>
        </r>
      </text>
    </comment>
    <comment ref="K151" authorId="0">
      <text>
        <r>
          <rPr>
            <sz val="9"/>
            <color indexed="81"/>
            <rFont val="Tahoma"/>
            <family val="2"/>
          </rPr>
          <t xml:space="preserve">incl. 25000 af FT's løn
</t>
        </r>
      </text>
    </comment>
    <comment ref="B163" author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65" author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G170" author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K170" authorId="0">
      <text>
        <r>
          <rPr>
            <sz val="9"/>
            <color indexed="81"/>
            <rFont val="Tahoma"/>
            <family val="2"/>
          </rPr>
          <t xml:space="preserve">se også trænerkonto 338811 hvor 25K af trænerløn konteres
</t>
        </r>
      </text>
    </comment>
    <comment ref="G171" author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G179" authorId="0">
      <text>
        <r>
          <rPr>
            <sz val="9"/>
            <color indexed="81"/>
            <rFont val="Tahoma"/>
            <family val="2"/>
          </rPr>
          <t xml:space="preserve">var ikke med i summen for 2015
</t>
        </r>
      </text>
    </comment>
    <comment ref="G184" authorId="0">
      <text>
        <r>
          <rPr>
            <sz val="9"/>
            <color indexed="81"/>
            <rFont val="Tahoma"/>
            <family val="2"/>
          </rPr>
          <t>Konto 340218 (7000 kr.) var ved fejl ikke talt med i summen</t>
        </r>
      </text>
    </comment>
    <comment ref="I196" authorId="0">
      <text>
        <r>
          <rPr>
            <sz val="9"/>
            <color indexed="81"/>
            <rFont val="Tahoma"/>
            <family val="2"/>
          </rPr>
          <t xml:space="preserve">Bestyrelsen beviljede 50€ til støtte pr. deltager ved VM. Dvs. 14*50= 700€ ~ +5250 kr.
</t>
        </r>
      </text>
    </comment>
    <comment ref="G239" authorId="0">
      <text>
        <r>
          <rPr>
            <sz val="9"/>
            <color indexed="81"/>
            <rFont val="Tahoma"/>
            <family val="2"/>
          </rPr>
          <t xml:space="preserve">Var ved en fejl ikke talt med i totale sum for projektet
</t>
        </r>
      </text>
    </comment>
    <comment ref="I261" authorId="0">
      <text>
        <r>
          <rPr>
            <sz val="9"/>
            <color indexed="81"/>
            <rFont val="Tahoma"/>
            <family val="2"/>
          </rPr>
          <t xml:space="preserve">Omalokeret fra extern sparring
</t>
        </r>
      </text>
    </comment>
    <comment ref="I268" authorId="0">
      <text>
        <r>
          <rPr>
            <sz val="9"/>
            <color indexed="81"/>
            <rFont val="Tahoma"/>
            <family val="2"/>
          </rPr>
          <t xml:space="preserve">+ 9000 kr. som er omalokeret fra elitelejre iht. aftale med TD
</t>
        </r>
      </text>
    </comment>
    <comment ref="I273" authorId="0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I274" authorId="0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I275" authorId="0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I277" authorId="0">
      <text>
        <r>
          <rPr>
            <sz val="9"/>
            <color indexed="81"/>
            <rFont val="Tahoma"/>
            <family val="2"/>
          </rPr>
          <t xml:space="preserve">Ændret fra 15.000 til NUL. 
Iht. aftale med TD er midler overført til Landstræneromkostninger
</t>
        </r>
      </text>
    </comment>
    <comment ref="I278" authorId="0">
      <text>
        <r>
          <rPr>
            <sz val="9"/>
            <color indexed="81"/>
            <rFont val="Tahoma"/>
            <family val="2"/>
          </rPr>
          <t xml:space="preserve">øget fra 20.000 iht. aftale med TD. Midler omalokeret fra elitelejre
</t>
        </r>
      </text>
    </comment>
    <comment ref="I279" authorId="0">
      <text>
        <r>
          <rPr>
            <sz val="9"/>
            <color indexed="81"/>
            <rFont val="Tahoma"/>
            <family val="2"/>
          </rPr>
          <t xml:space="preserve">Øget med 35K fra 22200
</t>
        </r>
      </text>
    </comment>
    <comment ref="J289" authorId="0">
      <text>
        <r>
          <rPr>
            <sz val="9"/>
            <color indexed="81"/>
            <rFont val="Tahoma"/>
            <family val="2"/>
          </rPr>
          <t xml:space="preserve">Hensættes til tilbagebetaling til Team Danmark
</t>
        </r>
      </text>
    </comment>
    <comment ref="I291" authorId="0">
      <text>
        <r>
          <rPr>
            <sz val="9"/>
            <color indexed="81"/>
            <rFont val="Tahoma"/>
            <family val="2"/>
          </rPr>
          <t xml:space="preserve">Er betalt ultimo 2015
</t>
        </r>
      </text>
    </comment>
    <comment ref="K299" authorId="0">
      <text>
        <r>
          <rPr>
            <sz val="9"/>
            <color indexed="81"/>
            <rFont val="Tahoma"/>
            <family val="2"/>
          </rPr>
          <t>2 melder + 4 opruller + 5 ledninger aktiveres til udlån for evt. ny klub =16.435,-
Op til 4 piste eller meldeapp. eller kombination heraf.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  <comment ref="I310" author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comments2.xml><?xml version="1.0" encoding="utf-8"?>
<comments xmlns="http://schemas.openxmlformats.org/spreadsheetml/2006/main">
  <authors>
    <author>Ole Kokborg</author>
  </authors>
  <commentList>
    <comment ref="D32" authorId="0">
      <text>
        <r>
          <rPr>
            <sz val="9"/>
            <color indexed="81"/>
            <rFont val="Tahoma"/>
            <family val="2"/>
          </rPr>
          <t xml:space="preserve">400€ i holdstartgebyr
</t>
        </r>
      </text>
    </comment>
  </commentList>
</comments>
</file>

<file path=xl/comments3.xml><?xml version="1.0" encoding="utf-8"?>
<comments xmlns="http://schemas.openxmlformats.org/spreadsheetml/2006/main">
  <authors>
    <author>Ole Kokborg</author>
  </authors>
  <commentList>
    <comment ref="C68" author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Konto slettet
</t>
        </r>
      </text>
    </comment>
    <comment ref="H75" authorId="0">
      <text>
        <r>
          <rPr>
            <sz val="9"/>
            <color indexed="81"/>
            <rFont val="Tahoma"/>
            <family val="2"/>
          </rPr>
          <t xml:space="preserve">375€ for 2015 ER betalt i 2014
</t>
        </r>
      </text>
    </comment>
    <comment ref="G148" authorId="0">
      <text>
        <r>
          <rPr>
            <b/>
            <sz val="9"/>
            <color indexed="81"/>
            <rFont val="Tahoma"/>
            <family val="2"/>
          </rPr>
          <t>Burde være 332.000 kr</t>
        </r>
        <r>
          <rPr>
            <sz val="9"/>
            <color indexed="81"/>
            <rFont val="Tahoma"/>
            <family val="2"/>
          </rPr>
          <t xml:space="preserve">
411.000 - 79.000</t>
        </r>
      </text>
    </comment>
    <comment ref="B175" author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77" author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82" author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C183" authorId="0">
      <text>
        <r>
          <rPr>
            <i/>
            <sz val="9"/>
            <color indexed="81"/>
            <rFont val="Tahoma"/>
            <family val="2"/>
          </rPr>
          <t>ej oprettet konto i Dynaccount endnu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4" author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H195" authorId="0">
      <text>
        <r>
          <rPr>
            <sz val="9"/>
            <color indexed="81"/>
            <rFont val="Tahoma"/>
            <family val="2"/>
          </rPr>
          <t xml:space="preserve">var ikke med i summen for 2015
</t>
        </r>
      </text>
    </comment>
    <comment ref="H200" authorId="0">
      <text>
        <r>
          <rPr>
            <sz val="9"/>
            <color indexed="81"/>
            <rFont val="Tahoma"/>
            <family val="2"/>
          </rPr>
          <t>Konto 340218 (7000 kr.) var ved fejl ikke talt med i summen</t>
        </r>
      </text>
    </comment>
    <comment ref="G244" authorId="0">
      <text>
        <r>
          <rPr>
            <sz val="9"/>
            <color indexed="81"/>
            <rFont val="Tahoma"/>
            <family val="2"/>
          </rPr>
          <t>Budget-tal i version 1</t>
        </r>
      </text>
    </comment>
    <comment ref="H255" authorId="0">
      <text>
        <r>
          <rPr>
            <sz val="9"/>
            <color indexed="81"/>
            <rFont val="Tahoma"/>
            <family val="2"/>
          </rPr>
          <t xml:space="preserve">Var ved en fejl ikke talt med i totale sum for projektet
</t>
        </r>
      </text>
    </comment>
    <comment ref="G256" authorId="0">
      <text>
        <r>
          <rPr>
            <b/>
            <sz val="9"/>
            <color indexed="81"/>
            <rFont val="Tahoma"/>
            <family val="2"/>
          </rPr>
          <t>2014 budgettal = 585.000 kr.</t>
        </r>
        <r>
          <rPr>
            <sz val="9"/>
            <color indexed="81"/>
            <rFont val="Tahoma"/>
            <family val="2"/>
          </rPr>
          <t xml:space="preserve"> 
(= 664.000 - 79.000)
Dette er for lidt i forhold til detailbudgettet, da MW's løn i breddeudvalget (3002) er korrigeret for projektandel - der er dog korrigeret 8489 kr. for lidt - se konto 3002 under Bredde
OK/DFF</t>
        </r>
      </text>
    </comment>
    <comment ref="G259" authorId="0">
      <text>
        <r>
          <rPr>
            <sz val="9"/>
            <color indexed="81"/>
            <rFont val="Tahoma"/>
            <family val="2"/>
          </rPr>
          <t xml:space="preserve">143.000 kr. breddeudv kto 30020 i 2014
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 xml:space="preserve">143.000 kr.
</t>
        </r>
        <r>
          <rPr>
            <sz val="9"/>
            <color indexed="81"/>
            <rFont val="Tahoma"/>
            <family val="2"/>
          </rPr>
          <t xml:space="preserve">Se breddeudvalg
konto 30020 i 2014
</t>
        </r>
      </text>
    </comment>
    <comment ref="G265" authorId="0">
      <text>
        <r>
          <rPr>
            <sz val="9"/>
            <color indexed="81"/>
            <rFont val="Tahoma"/>
            <family val="2"/>
          </rPr>
          <t xml:space="preserve">Var ikke med i budgettet for 2014 som selvstændigt punkt
</t>
        </r>
      </text>
    </comment>
    <comment ref="G326" author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Var før i Udgifter Admin.</t>
        </r>
      </text>
    </comment>
    <comment ref="H326" author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sharedStrings.xml><?xml version="1.0" encoding="utf-8"?>
<sst xmlns="http://schemas.openxmlformats.org/spreadsheetml/2006/main" count="1361" uniqueCount="428">
  <si>
    <t>Kontotype</t>
  </si>
  <si>
    <t>GL. Konto
nr.</t>
  </si>
  <si>
    <t>Konto
nr.</t>
  </si>
  <si>
    <t>Kontonavn</t>
  </si>
  <si>
    <t>Konto-
ansvarlig</t>
  </si>
  <si>
    <t>Evt. forklaring til hvad der konteres</t>
  </si>
  <si>
    <t>BUDGET
2015</t>
  </si>
  <si>
    <t>Realiseret 2015</t>
  </si>
  <si>
    <t>BUDGET
2016</t>
  </si>
  <si>
    <t>Realiseret 2016</t>
  </si>
  <si>
    <r>
      <t xml:space="preserve">BUDGET
2017 </t>
    </r>
    <r>
      <rPr>
        <b/>
        <i/>
        <sz val="8"/>
        <color rgb="FFFF3300"/>
        <rFont val="Calibri"/>
        <family val="2"/>
        <scheme val="minor"/>
      </rPr>
      <t xml:space="preserve">
</t>
    </r>
  </si>
  <si>
    <t>BUDGET</t>
  </si>
  <si>
    <t>Dansk Fægte-Forbund</t>
  </si>
  <si>
    <t>Overskrift</t>
  </si>
  <si>
    <t>INDTÆGTER/OMSÆTNING</t>
  </si>
  <si>
    <t>Tilskud</t>
  </si>
  <si>
    <t>Drift</t>
  </si>
  <si>
    <t>DIF-tilskud (kvartal)</t>
  </si>
  <si>
    <t>Best.</t>
  </si>
  <si>
    <t>DIF-tilskud (kongres)</t>
  </si>
  <si>
    <t>FIE-tilskud (kongrestilskud)</t>
  </si>
  <si>
    <t>FIE/EFC-tilskud (EM &amp; VM tilskud)</t>
  </si>
  <si>
    <t>DIF-tilskud til vækst</t>
  </si>
  <si>
    <t>DIF-tilskud til KUF</t>
  </si>
  <si>
    <t>DIF; anden støtte</t>
  </si>
  <si>
    <t>DIF-tilskud til udviklingskonsuslent</t>
  </si>
  <si>
    <t>Andre tilskud</t>
  </si>
  <si>
    <t>Sum</t>
  </si>
  <si>
    <t>Tilskud i alt</t>
  </si>
  <si>
    <t xml:space="preserve">Deltagerbetaling - Diverse stævner </t>
  </si>
  <si>
    <t>Deltagerbetaling - Senior VM</t>
  </si>
  <si>
    <t>Elite</t>
  </si>
  <si>
    <t>Deltagerbetaling - Senior EM</t>
  </si>
  <si>
    <t>Deltagerbetaling - Kadet/Junior - VM</t>
  </si>
  <si>
    <t>Deltagerbetaling - Kadet/Junior - EM</t>
  </si>
  <si>
    <t>Deltagerbetaling - Div. stævner - i alt</t>
  </si>
  <si>
    <t>Lejre - Deltagerbetalinger</t>
  </si>
  <si>
    <t>DFF-Sommerlejr</t>
  </si>
  <si>
    <t>B&amp;U</t>
  </si>
  <si>
    <t>Lejre - Deltagerbetalinger i alt</t>
  </si>
  <si>
    <t>Team-Danmark - Tilskud</t>
  </si>
  <si>
    <t>Team-Danmark . Tilskud</t>
  </si>
  <si>
    <t>Team-Danmark projekt - Tilskud i alt</t>
  </si>
  <si>
    <t>Andre indtægter</t>
  </si>
  <si>
    <t>Fonde og støtteordninger</t>
  </si>
  <si>
    <t>Sponsorindtægter</t>
  </si>
  <si>
    <t>Klubkontingenter</t>
  </si>
  <si>
    <t>Salg/Avance af licencer - FIE &amp; ECF</t>
  </si>
  <si>
    <t>Trænerkursus - deltagerbetaling</t>
  </si>
  <si>
    <t>Diverse indtægter</t>
  </si>
  <si>
    <t>Salg af udstyr</t>
  </si>
  <si>
    <t>Andre indtægter - i alt</t>
  </si>
  <si>
    <t>INDTÆGTER I ALT</t>
  </si>
  <si>
    <t>UDGIFTER/OMKOSTNINGER:</t>
  </si>
  <si>
    <t>Administration</t>
  </si>
  <si>
    <t>KUF</t>
  </si>
  <si>
    <t>KUF assistance</t>
  </si>
  <si>
    <t>KUF diverse</t>
  </si>
  <si>
    <t>KUF i alt</t>
  </si>
  <si>
    <t>Administraion</t>
  </si>
  <si>
    <t>Løn administration</t>
  </si>
  <si>
    <t>Husleje DIF (Kælderrum)</t>
  </si>
  <si>
    <t>Telefon</t>
  </si>
  <si>
    <t>Porto</t>
  </si>
  <si>
    <t>Kopier</t>
  </si>
  <si>
    <t>Kontorhold</t>
  </si>
  <si>
    <t>Administration IT</t>
  </si>
  <si>
    <t>Hjemmeside</t>
  </si>
  <si>
    <t>Forsikring</t>
  </si>
  <si>
    <t>Repræsentation/Gaver</t>
  </si>
  <si>
    <t>Ekstern revision af regnskab</t>
  </si>
  <si>
    <t>Regnskabsass., incl. afgift DIF-løn</t>
  </si>
  <si>
    <t>x</t>
  </si>
  <si>
    <t>Transport</t>
  </si>
  <si>
    <t>Diverse</t>
  </si>
  <si>
    <t>Løn administration i alt</t>
  </si>
  <si>
    <t>Kontingenter &amp; Licenser</t>
  </si>
  <si>
    <t>DIF kontingent</t>
  </si>
  <si>
    <t>FIE kontingent</t>
  </si>
  <si>
    <t>EFC kontingent</t>
  </si>
  <si>
    <t>Kontingenter i alt</t>
  </si>
  <si>
    <t>Ferie</t>
  </si>
  <si>
    <t>Administration i alt</t>
  </si>
  <si>
    <t>Bestyrelse &amp; internationalt arbejde</t>
  </si>
  <si>
    <t>Repræsentantskab</t>
  </si>
  <si>
    <t>Repræsentantskab - Ophold</t>
  </si>
  <si>
    <t>Repræsentantskab - Transport</t>
  </si>
  <si>
    <t>Repræsentantskab - Fortæring</t>
  </si>
  <si>
    <t>Ny9</t>
  </si>
  <si>
    <t>Repræsentantskab i alt</t>
  </si>
  <si>
    <t>Bestyrelse nationalt arbejde</t>
  </si>
  <si>
    <t>Bestyrelse national - Ophold</t>
  </si>
  <si>
    <t>Bestyrelse national - Transport</t>
  </si>
  <si>
    <t>Bestyrelse national - Fortæring</t>
  </si>
  <si>
    <t>Bestyrelse nationalt arbejde i alt</t>
  </si>
  <si>
    <t>Ny</t>
  </si>
  <si>
    <t>Bestyrelse andre møder</t>
  </si>
  <si>
    <t>Bestyrelse andre møder - Ophold</t>
  </si>
  <si>
    <t>Bestyrelse andre møder - Transport</t>
  </si>
  <si>
    <t>Bestyrelse andre møder - Fortæring</t>
  </si>
  <si>
    <t>Andre møder og samlinger i alt</t>
  </si>
  <si>
    <t>Bestyrelse internationalt arbejde</t>
  </si>
  <si>
    <t>Bestyrelse internationalt - Ophold</t>
  </si>
  <si>
    <t>Bestyrelse internationalt - Transport</t>
  </si>
  <si>
    <t>Bestyrelse internationalt - Fortæring</t>
  </si>
  <si>
    <t>Bestyrelse internationalt - Diæter</t>
  </si>
  <si>
    <t>Bestyrelse internationalt - Diverse</t>
  </si>
  <si>
    <t>Bestyrelse internationalt arbejde i alt</t>
  </si>
  <si>
    <t>Diverse uforudsete udgifter</t>
  </si>
  <si>
    <t>Karen Lachmann's Leget</t>
  </si>
  <si>
    <t>Bestyrelse i alt</t>
  </si>
  <si>
    <t>B&amp;U-udvalg</t>
  </si>
  <si>
    <t>Udvalgsmøder</t>
  </si>
  <si>
    <t>B&amp;U Udvalgsmøder - Ophold</t>
  </si>
  <si>
    <t>B&amp;U Udvalgsmøder - Transport</t>
  </si>
  <si>
    <t>B&amp;U Udvalgsmøder - Fortæring</t>
  </si>
  <si>
    <t>Ny 9</t>
  </si>
  <si>
    <t>Udvalgsmøder i alt</t>
  </si>
  <si>
    <t>B&amp;U Øvrige</t>
  </si>
  <si>
    <t>B&amp;U udviklingspulje</t>
  </si>
  <si>
    <t>B&amp;U-arbejde</t>
  </si>
  <si>
    <t>Fælles klubaktiviteter</t>
  </si>
  <si>
    <t>Seminar</t>
  </si>
  <si>
    <t>Diverse / Ranglistevindere</t>
  </si>
  <si>
    <t>B&amp;U Øvrige i alt</t>
  </si>
  <si>
    <t>B&amp;U-udvalg i alt</t>
  </si>
  <si>
    <t>Breddeudvalg</t>
  </si>
  <si>
    <t>Bredde</t>
  </si>
  <si>
    <t>Bredde Udvalgsmøder</t>
  </si>
  <si>
    <t>Bredde udvalgsmøder - Ophold</t>
  </si>
  <si>
    <t>Bredde udvalgsmøder -Transport</t>
  </si>
  <si>
    <t>Bredde udvalgsmøder -Fortæring</t>
  </si>
  <si>
    <t>Bredde Udvalgsmøder i alt</t>
  </si>
  <si>
    <t>Udviklingskonsulent</t>
  </si>
  <si>
    <t>Udviklingskonsulent - Ophold</t>
  </si>
  <si>
    <t>Udviklingskonsulent - Transport</t>
  </si>
  <si>
    <t>Udviklingskonsulent - Fortæring</t>
  </si>
  <si>
    <t>Udviklingskonsulent - Løn</t>
  </si>
  <si>
    <t>Udviklingskonsulent i alt</t>
  </si>
  <si>
    <t>Dommeruddannelse</t>
  </si>
  <si>
    <t>Dommerudd. - Ophold</t>
  </si>
  <si>
    <t>Dommerudd. - Transport</t>
  </si>
  <si>
    <t>Dommerudd. - Diæter</t>
  </si>
  <si>
    <t>Dommerudd. - Honorar/gebyr mv.</t>
  </si>
  <si>
    <t>Dommeruddannelse i alt</t>
  </si>
  <si>
    <t>Bredde - Øvrige</t>
  </si>
  <si>
    <t>FIE-licenser Danske dommere</t>
  </si>
  <si>
    <t>Trænerkursus</t>
  </si>
  <si>
    <t>Klubstart</t>
  </si>
  <si>
    <t>Bredde - Udviklingspulje</t>
  </si>
  <si>
    <t>Kvikkasse</t>
  </si>
  <si>
    <t>Breddeprojekter</t>
  </si>
  <si>
    <t>Promovering</t>
  </si>
  <si>
    <t>Bredde Øvrige i alt</t>
  </si>
  <si>
    <t>Breddeudvalg i alt</t>
  </si>
  <si>
    <t>Eliteudvalg</t>
  </si>
  <si>
    <t>Elite Udvalgsmøder</t>
  </si>
  <si>
    <t>Ophold</t>
  </si>
  <si>
    <t>Fortæring</t>
  </si>
  <si>
    <t>Elite Udvalgsarbejde - diverse</t>
  </si>
  <si>
    <t>Landshold</t>
  </si>
  <si>
    <t>Løn; landstræner, sportschef, ass.træner</t>
  </si>
  <si>
    <t>Udstyr til landshold</t>
  </si>
  <si>
    <t>Træningssamling</t>
  </si>
  <si>
    <t>Transporttilskud til elitesamlinger</t>
  </si>
  <si>
    <t>Tilskud til sommerlejr for talent/elite</t>
  </si>
  <si>
    <t>Dommere til EM/VM senior, junior og kadet</t>
  </si>
  <si>
    <t xml:space="preserve">Startgebyrer EM, VM </t>
  </si>
  <si>
    <t>Startgebyrer WC hold</t>
  </si>
  <si>
    <t>se projekt</t>
  </si>
  <si>
    <t>Holdstøtte v/. EM &amp; VM</t>
  </si>
  <si>
    <t>Diverse møder for bruttotrupppen</t>
  </si>
  <si>
    <t>Stævneophold</t>
  </si>
  <si>
    <t>Stævnetransport (træner, CDD)</t>
  </si>
  <si>
    <t>Stævne - Diæter/fortæring</t>
  </si>
  <si>
    <t>Stævnestøtte til fægtere</t>
  </si>
  <si>
    <t>Landshold i alt</t>
  </si>
  <si>
    <t>Eliteudvalg i alt</t>
  </si>
  <si>
    <t>Veteranudvalg</t>
  </si>
  <si>
    <t>Veteran</t>
  </si>
  <si>
    <t>Veteran - Udvalgsmøder</t>
  </si>
  <si>
    <t>Veteranudvalg møder - Ophold</t>
  </si>
  <si>
    <t>Veteranudvalg møder - Transport</t>
  </si>
  <si>
    <t>Veteranudvalg møder - Fortæring</t>
  </si>
  <si>
    <t>Veteraanudvalgsarbejde - Diverse</t>
  </si>
  <si>
    <t>Veteran Udvalgsarbejde i alt</t>
  </si>
  <si>
    <t>Udenlandske stævner (VM, EM hold)</t>
  </si>
  <si>
    <t>Fægtehold 40+ (= 2 lejre)</t>
  </si>
  <si>
    <t>Veteran udvalg i alt</t>
  </si>
  <si>
    <t>Lejre</t>
  </si>
  <si>
    <t>Andre lejre</t>
  </si>
  <si>
    <t>Lejre i alt</t>
  </si>
  <si>
    <t>Materiel &amp; Stævner</t>
  </si>
  <si>
    <t>Materiel</t>
  </si>
  <si>
    <t>Opbevaring af udstyr</t>
  </si>
  <si>
    <t>Transport af udstyr</t>
  </si>
  <si>
    <t>Håndtering af udstyr</t>
  </si>
  <si>
    <t>Materiel til stævner incl. Ophardt</t>
  </si>
  <si>
    <t>Medaljer, pokaler, indgraveringer mv</t>
  </si>
  <si>
    <t>?9</t>
  </si>
  <si>
    <t>Materiel i alt</t>
  </si>
  <si>
    <t>Stævner</t>
  </si>
  <si>
    <t>FIE stævner Doping kontrol / Læge</t>
  </si>
  <si>
    <t>?</t>
  </si>
  <si>
    <t>Dommer ved DM individuelt/Hold</t>
  </si>
  <si>
    <t>Stævner - diverse</t>
  </si>
  <si>
    <t>Stævnetilskud til klubber</t>
  </si>
  <si>
    <t>Stævner i alt</t>
  </si>
  <si>
    <t>Stævner og materiel i alt</t>
  </si>
  <si>
    <t>Projekter</t>
  </si>
  <si>
    <t>Vækstprojekter i alt</t>
  </si>
  <si>
    <t>Vækst Ring 4 - KBH (Koncentreret fokus)</t>
  </si>
  <si>
    <t>Løn - projektkonsulenter</t>
  </si>
  <si>
    <t>Løn - udviklingskonsulent</t>
  </si>
  <si>
    <t>Godgørelse hjælpetræner</t>
  </si>
  <si>
    <t>IT/Telefon</t>
  </si>
  <si>
    <t>Administration vækstprojekt, incl. IT/tlf.</t>
  </si>
  <si>
    <t>K.plads 2*18K (16) 2*19,1K(17)</t>
  </si>
  <si>
    <t>Transport projektkonsuslenter</t>
  </si>
  <si>
    <t>Kursus</t>
  </si>
  <si>
    <t>Fægteudstyr - tøj &amp; våben mm.</t>
  </si>
  <si>
    <t>Fægteanlæg - melder, opruller, piste mm.</t>
  </si>
  <si>
    <t>Plakanter mv.</t>
  </si>
  <si>
    <t>Kørsel, incl. fragt af udstyr</t>
  </si>
  <si>
    <t>Projekt i alt før tilskud</t>
  </si>
  <si>
    <t>Vækst Vest-DK</t>
  </si>
  <si>
    <t>Vækststøtte Vest-DK</t>
  </si>
  <si>
    <t>Husleje Århus (KB)</t>
  </si>
  <si>
    <t>Vækst Vest-DK i alt</t>
  </si>
  <si>
    <t>Vækstprojektet i alt</t>
  </si>
  <si>
    <t>Team-Danmark</t>
  </si>
  <si>
    <t xml:space="preserve"> Løn (Landstræner m.fl.)</t>
  </si>
  <si>
    <t xml:space="preserve">Afholdelse af 3 x TD eliteLejre </t>
  </si>
  <si>
    <t xml:space="preserve">Afholdelse af 3 x DFF elitelejre </t>
  </si>
  <si>
    <t>Deltagelse ved WC &amp; GP stævner</t>
  </si>
  <si>
    <t>Deltagelse ved EM &amp; VM</t>
  </si>
  <si>
    <t>Individuel undervis. (lektion)</t>
  </si>
  <si>
    <t>Løn til assisterende trænere</t>
  </si>
  <si>
    <t>Løn - landstræner og øvrige trænere</t>
  </si>
  <si>
    <t>Løn i alt</t>
  </si>
  <si>
    <t>Omkostninger (Landstræner m.fl.)</t>
  </si>
  <si>
    <t>Landstræner, rejser</t>
  </si>
  <si>
    <t xml:space="preserve">Landstræner, indkvartering </t>
  </si>
  <si>
    <t>Landstræner, diæter</t>
  </si>
  <si>
    <t>Omkostninger i alt</t>
  </si>
  <si>
    <t xml:space="preserve">Konkurrencer, lejre og sparring </t>
  </si>
  <si>
    <t>TD fægtere rejser</t>
  </si>
  <si>
    <t>TD fægtere, indkvartering</t>
  </si>
  <si>
    <t>World Cups startgebyrer</t>
  </si>
  <si>
    <t>VM og EM startgebyrer</t>
  </si>
  <si>
    <t>Dommergebyr til WC, senior EM og VM</t>
  </si>
  <si>
    <t>TD eliteLejr I</t>
  </si>
  <si>
    <t>2016:
Iht. aftale med TD er midler (3*20K) omalokeret til andre formål i projektet</t>
  </si>
  <si>
    <t>TD eliteLejr II</t>
  </si>
  <si>
    <t>TD eliteLejr III</t>
  </si>
  <si>
    <t>Eksterne trænere</t>
  </si>
  <si>
    <t>Ekstern sparring</t>
  </si>
  <si>
    <t>Deltagelse i udenlandske træningslejre</t>
  </si>
  <si>
    <t>incl. Holddeltagelse i lejr</t>
  </si>
  <si>
    <t>Holddeltagelse (Herre kårde)</t>
  </si>
  <si>
    <t>Konkurrencer, lejre og sparring i alt</t>
  </si>
  <si>
    <t xml:space="preserve">Udstyr </t>
  </si>
  <si>
    <t>Fægteudstyr - fægter</t>
  </si>
  <si>
    <t>Landsholdsdragt - fægter</t>
  </si>
  <si>
    <t>Landstræner træningsudstyr</t>
  </si>
  <si>
    <t>Udstyr i alt</t>
  </si>
  <si>
    <t>Team DK projekt i alt</t>
  </si>
  <si>
    <t>41,17 % af ubrugte mTD-midler:</t>
  </si>
  <si>
    <r>
      <t xml:space="preserve">ATK </t>
    </r>
    <r>
      <rPr>
        <sz val="8"/>
        <color theme="1"/>
        <rFont val="Calibri"/>
        <family val="2"/>
        <scheme val="minor"/>
      </rPr>
      <t>(Aldersrelateret Trænings Koncept)</t>
    </r>
  </si>
  <si>
    <t>ATK - projekt / Hjemmeside</t>
  </si>
  <si>
    <t>Hjemmeside 16; betalt i dec.15</t>
  </si>
  <si>
    <t>ATK i alt</t>
  </si>
  <si>
    <t>UDGIFTER/OMKOSTNINGER I ALT</t>
  </si>
  <si>
    <t>Resultat af Drift før afskrivninger</t>
  </si>
  <si>
    <t>Afskrivninger</t>
  </si>
  <si>
    <t>Resultat før finansielle poster</t>
  </si>
  <si>
    <t>Negativ tal = Underskud</t>
  </si>
  <si>
    <t>Finansielle poster</t>
  </si>
  <si>
    <t>Renteindtægt, Bank</t>
  </si>
  <si>
    <t>Renter, Debitor (System)</t>
  </si>
  <si>
    <t>Rykkergebyr, Debitor (System)</t>
  </si>
  <si>
    <t>Valutadifferencer gevinst, Debitor (System)</t>
  </si>
  <si>
    <t xml:space="preserve"> Valutadifferencer gevinst, Kreditor (System)</t>
  </si>
  <si>
    <t>Renteudgift, Bank</t>
  </si>
  <si>
    <t>Bankgebyr</t>
  </si>
  <si>
    <t>Valutadifferencer tab, Debitor (System)</t>
  </si>
  <si>
    <t>Valutadifferencer tab, Kreditor (System)</t>
  </si>
  <si>
    <t>Finansielle poster i alt</t>
  </si>
  <si>
    <t xml:space="preserve">Budgetteret Årsresultat </t>
  </si>
  <si>
    <t>DFF Elite Program Budget 2017</t>
  </si>
  <si>
    <t>Bemærkning:</t>
  </si>
  <si>
    <t>Udgifter DKK</t>
  </si>
  <si>
    <t>I det omfang at tilskud fra DIF og TD ikke gives som budgetteres, vil udgifter blive reduceret</t>
  </si>
  <si>
    <t>Løn</t>
  </si>
  <si>
    <t>Sportschef (1/2-tid)</t>
  </si>
  <si>
    <t>Landstræner</t>
  </si>
  <si>
    <t>Konkurrencer</t>
  </si>
  <si>
    <t>Senior EM - Tbilisi, Georgien (12.-17. juni)</t>
  </si>
  <si>
    <t>fly</t>
  </si>
  <si>
    <t>Shuttlebus</t>
  </si>
  <si>
    <r>
      <t xml:space="preserve">hotel; </t>
    </r>
    <r>
      <rPr>
        <i/>
        <sz val="9"/>
        <color theme="1"/>
        <rFont val="Calibri"/>
        <family val="2"/>
        <scheme val="minor"/>
      </rPr>
      <t>7 dage</t>
    </r>
  </si>
  <si>
    <t>diæt - 85%</t>
  </si>
  <si>
    <t>Rejseomkostninger, sportschef</t>
  </si>
  <si>
    <t>Rejseomkostninger, træner</t>
  </si>
  <si>
    <t>Rejseomkostninger, kårde-landshold; 4 personer, i alt</t>
  </si>
  <si>
    <t>Rejseomkostninger, fleuret-landshold; 4 personer, i alt</t>
  </si>
  <si>
    <t>Dommergebyr (70€ pr. person)</t>
  </si>
  <si>
    <t>Startgebyr - individuel (50€ pr. person)</t>
  </si>
  <si>
    <t>Startgebyr - Kårdehold (140€ pr. hold)</t>
  </si>
  <si>
    <t>Startgebyr - Fleurethold (140€ pr. hold)</t>
  </si>
  <si>
    <r>
      <t xml:space="preserve">hotel
</t>
    </r>
    <r>
      <rPr>
        <i/>
        <sz val="9"/>
        <rFont val="Calibri"/>
        <family val="2"/>
        <scheme val="minor"/>
      </rPr>
      <t>9 dage</t>
    </r>
  </si>
  <si>
    <t>Senior VM - Leipzig, Germany (19.-26. juli)</t>
  </si>
  <si>
    <t>Rejseudgifter</t>
  </si>
  <si>
    <t>Hold-</t>
  </si>
  <si>
    <t>Rejse-</t>
  </si>
  <si>
    <t>Team World Cups</t>
  </si>
  <si>
    <t>Sportschef</t>
  </si>
  <si>
    <t>Træner</t>
  </si>
  <si>
    <t>gebyr</t>
  </si>
  <si>
    <t>tilskud</t>
  </si>
  <si>
    <t>Kårde: WC Heidenheim</t>
  </si>
  <si>
    <t>Kårde:WC Vancouver</t>
  </si>
  <si>
    <t>Kårde: WC Paris</t>
  </si>
  <si>
    <t>Kårde:WC Bern</t>
  </si>
  <si>
    <t>Kårde: WC Buenos Aires</t>
  </si>
  <si>
    <t>Fleuret: WC Bonn</t>
  </si>
  <si>
    <t>Fleuret: WC Paris</t>
  </si>
  <si>
    <t>Fleuret: WC St. Petersburg</t>
  </si>
  <si>
    <t>Fleuret: WC Egypten</t>
  </si>
  <si>
    <t>Fleuret: WC Japan</t>
  </si>
  <si>
    <t>Træningslejr</t>
  </si>
  <si>
    <t>Pre- EM</t>
  </si>
  <si>
    <t>Pre- VM</t>
  </si>
  <si>
    <t>Pre-sæson</t>
  </si>
  <si>
    <t>Total</t>
  </si>
  <si>
    <t>Udgiftsfordeling</t>
  </si>
  <si>
    <t>Sportschef + Træner - rejseudgifter mm.</t>
  </si>
  <si>
    <t>Sportschef + Træner - løn</t>
  </si>
  <si>
    <t>Kårde-landshold</t>
  </si>
  <si>
    <t>Fleuret-landshold</t>
  </si>
  <si>
    <t>Fælles træningslejr for fægterne</t>
  </si>
  <si>
    <t>Indtægter</t>
  </si>
  <si>
    <t>Samlet antal ophold</t>
  </si>
  <si>
    <t>&gt;&gt;&gt;</t>
  </si>
  <si>
    <t>Samlet antal fægtere</t>
  </si>
  <si>
    <t>Antal betalende danske fægtere (Early bird)</t>
  </si>
  <si>
    <t>Antal betalende danske fægtere (normal pris)</t>
  </si>
  <si>
    <t>Betalinger fra danske fægtere</t>
  </si>
  <si>
    <t>Antal betalende udenlandske fægtere</t>
  </si>
  <si>
    <t xml:space="preserve">Betalinger fra udenslandske fægtere </t>
  </si>
  <si>
    <t>Antal gratis fægtere</t>
  </si>
  <si>
    <t>Kenneth modregnes Jan S. Stine modregnes Flemming.</t>
  </si>
  <si>
    <t>Indtægte slikbod</t>
  </si>
  <si>
    <t>Samlet antal andre ophold</t>
  </si>
  <si>
    <t>Antal trænere</t>
  </si>
  <si>
    <t>Særlige trænere</t>
  </si>
  <si>
    <t>Ferenc, betalt af DFF - vores udgift: 0. Nika særlig aftale med os - vores udgift: 2800+3650</t>
  </si>
  <si>
    <t>Normalt betalte trænere</t>
  </si>
  <si>
    <t>I alt</t>
  </si>
  <si>
    <t>Trænere der får gratis ophold</t>
  </si>
  <si>
    <t>2 trænere med børn, 3 udenlandske trænere</t>
  </si>
  <si>
    <t>Antal lejrledere</t>
  </si>
  <si>
    <t>Antal andre gratis ophold</t>
  </si>
  <si>
    <t>Udgifter</t>
  </si>
  <si>
    <t>pr person</t>
  </si>
  <si>
    <t>Kost &amp; Logi</t>
  </si>
  <si>
    <t>Natmad</t>
  </si>
  <si>
    <t>Trænergodtgørelser</t>
  </si>
  <si>
    <t>Lejrledergodtgørelser</t>
  </si>
  <si>
    <t>Særlige godtgørelser (Nika)</t>
  </si>
  <si>
    <t>Forbrugsting (tape, plaster isposer, osv.)</t>
  </si>
  <si>
    <t>Træneraftner</t>
  </si>
  <si>
    <t>T-shirts</t>
  </si>
  <si>
    <t>Diverse transportudgifter</t>
  </si>
  <si>
    <t>Udgift slikbod</t>
  </si>
  <si>
    <t>Samlet resultat</t>
  </si>
  <si>
    <t>Billetpris (Early Bird)</t>
  </si>
  <si>
    <t>Billetpris (Normal)</t>
  </si>
  <si>
    <t>Billetpris (Udenlands)</t>
  </si>
  <si>
    <t>€</t>
  </si>
  <si>
    <t xml:space="preserve">BUDGET
2014
</t>
  </si>
  <si>
    <t>2017:Udleje af FT: +60K</t>
  </si>
  <si>
    <t>36K kontorplads = Vækstprojekt</t>
  </si>
  <si>
    <t>Kontingent + bidrag faglig leder</t>
  </si>
  <si>
    <t>incl. AUB, AES, barsel</t>
  </si>
  <si>
    <t xml:space="preserve">Løn tilskud </t>
  </si>
  <si>
    <t>(KUF bidrag)</t>
  </si>
  <si>
    <t>ATP-bidrag</t>
  </si>
  <si>
    <t>incl. online bogføringssystem</t>
  </si>
  <si>
    <t>Klubkontingent</t>
  </si>
  <si>
    <t>2015: flyttet til indtægt</t>
  </si>
  <si>
    <t>Gebyr rente</t>
  </si>
  <si>
    <t>2015: flyttet til finansielle poster</t>
  </si>
  <si>
    <t>Kongresstøtte</t>
  </si>
  <si>
    <t>2015: flyttet til indtægter</t>
  </si>
  <si>
    <t>Sommerlejr</t>
  </si>
  <si>
    <t>2015: flyttet til Lejre</t>
  </si>
  <si>
    <t xml:space="preserve">Sommerlejr - Deltagergebyr </t>
  </si>
  <si>
    <t>Internationale lejre / Andre lejre</t>
  </si>
  <si>
    <t>2017: nyt oplag af fægtebog</t>
  </si>
  <si>
    <t>ATK</t>
  </si>
  <si>
    <t>2015: flyttet til projekter</t>
  </si>
  <si>
    <t>DIF støtte til udviklingskonsulent</t>
  </si>
  <si>
    <t>2015: Flyttet til indtægt</t>
  </si>
  <si>
    <t>Vestdanmark bredde projekt</t>
  </si>
  <si>
    <t>2015: Flyttet til projekt</t>
  </si>
  <si>
    <t>Løn landstræner</t>
  </si>
  <si>
    <t>Løn sportschef</t>
  </si>
  <si>
    <t>Sportschef - lønudgifter</t>
  </si>
  <si>
    <t>NB:</t>
  </si>
  <si>
    <t>Landsholdsdragter mm.</t>
  </si>
  <si>
    <t>Årstimer</t>
  </si>
  <si>
    <t>Timeløn</t>
  </si>
  <si>
    <t>Fuldtid</t>
  </si>
  <si>
    <t xml:space="preserve"> 1/2-tid</t>
  </si>
  <si>
    <t>ikke optjent ferie første år (~ løn 11 måneder)</t>
  </si>
  <si>
    <t>Transport udl. stævner - delt.bet.</t>
  </si>
  <si>
    <t>er flyttet til indtægt i 2015</t>
  </si>
  <si>
    <t>Oph. udl. stævner - delt.betaling</t>
  </si>
  <si>
    <t>Startgebyr udl.stævner - delt.betaling</t>
  </si>
  <si>
    <t>2017: ikke dommertilskud</t>
  </si>
  <si>
    <t>Senior hold kårde + fleuret</t>
  </si>
  <si>
    <t>Kadet, junior, senior</t>
  </si>
  <si>
    <t>LEMAN-støtte (Kadet &amp; Junior)</t>
  </si>
  <si>
    <t>50€/deltager v. VM, dog max. 5K</t>
  </si>
  <si>
    <t>DB's løn</t>
  </si>
  <si>
    <t>2017:2xpc+printer ~ 20K max.</t>
  </si>
  <si>
    <t>kontorplads 2*18K (16) 2*19,1K(17)</t>
  </si>
</sst>
</file>

<file path=xl/styles.xml><?xml version="1.0" encoding="utf-8"?>
<styleSheet xmlns="http://schemas.openxmlformats.org/spreadsheetml/2006/main">
  <numFmts count="3">
    <numFmt numFmtId="6" formatCode="&quot;kr.&quot;\ #,##0;[Red]&quot;kr.&quot;\ \-#,##0"/>
    <numFmt numFmtId="164" formatCode="#,##0\ [$€-1];[Red]\-#,##0\ [$€-1]"/>
    <numFmt numFmtId="165" formatCode="0.0%"/>
  </numFmts>
  <fonts count="6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DIF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6" tint="0.59999389629810485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i/>
      <sz val="8"/>
      <color rgb="FFFF3300"/>
      <name val="Calibri"/>
      <family val="2"/>
      <scheme val="minor"/>
    </font>
    <font>
      <i/>
      <sz val="8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3" fontId="0" fillId="0" borderId="0" xfId="0" applyNumberFormat="1"/>
    <xf numFmtId="0" fontId="10" fillId="0" borderId="0" xfId="0" applyFont="1" applyAlignment="1">
      <alignment vertical="top" wrapText="1"/>
    </xf>
    <xf numFmtId="0" fontId="11" fillId="0" borderId="0" xfId="0" applyFont="1" applyFill="1"/>
    <xf numFmtId="0" fontId="10" fillId="0" borderId="0" xfId="0" applyFont="1"/>
    <xf numFmtId="0" fontId="11" fillId="4" borderId="0" xfId="0" applyFont="1" applyFill="1"/>
    <xf numFmtId="0" fontId="10" fillId="0" borderId="0" xfId="0" applyFont="1" applyFill="1"/>
    <xf numFmtId="0" fontId="10" fillId="4" borderId="0" xfId="0" applyFont="1" applyFill="1"/>
    <xf numFmtId="0" fontId="11" fillId="0" borderId="0" xfId="0" applyFont="1"/>
    <xf numFmtId="0" fontId="10" fillId="5" borderId="0" xfId="0" applyFont="1" applyFill="1"/>
    <xf numFmtId="4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4" fontId="1" fillId="0" borderId="0" xfId="0" applyNumberFormat="1" applyFont="1"/>
    <xf numFmtId="0" fontId="0" fillId="0" borderId="0" xfId="0" applyFill="1"/>
    <xf numFmtId="0" fontId="14" fillId="0" borderId="0" xfId="0" applyFont="1"/>
    <xf numFmtId="0" fontId="14" fillId="0" borderId="0" xfId="0" applyFont="1" applyFill="1"/>
    <xf numFmtId="0" fontId="16" fillId="0" borderId="0" xfId="0" applyFont="1"/>
    <xf numFmtId="3" fontId="17" fillId="0" borderId="0" xfId="0" applyNumberFormat="1" applyFont="1"/>
    <xf numFmtId="0" fontId="17" fillId="0" borderId="0" xfId="0" applyFont="1"/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4" fontId="17" fillId="0" borderId="0" xfId="0" applyNumberFormat="1" applyFont="1"/>
    <xf numFmtId="3" fontId="20" fillId="0" borderId="0" xfId="0" applyNumberFormat="1" applyFont="1"/>
    <xf numFmtId="0" fontId="21" fillId="0" borderId="0" xfId="0" applyFont="1"/>
    <xf numFmtId="0" fontId="11" fillId="6" borderId="0" xfId="0" applyFont="1" applyFill="1"/>
    <xf numFmtId="0" fontId="8" fillId="0" borderId="0" xfId="0" applyFont="1" applyFill="1"/>
    <xf numFmtId="0" fontId="11" fillId="9" borderId="0" xfId="0" applyFont="1" applyFill="1"/>
    <xf numFmtId="0" fontId="11" fillId="10" borderId="0" xfId="0" applyFont="1" applyFill="1"/>
    <xf numFmtId="164" fontId="21" fillId="0" borderId="0" xfId="0" applyNumberFormat="1" applyFont="1" applyAlignment="1">
      <alignment horizontal="left"/>
    </xf>
    <xf numFmtId="0" fontId="0" fillId="0" borderId="0" xfId="0" applyBorder="1"/>
    <xf numFmtId="0" fontId="27" fillId="7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1" fillId="2" borderId="0" xfId="0" applyFont="1" applyFill="1"/>
    <xf numFmtId="0" fontId="2" fillId="2" borderId="0" xfId="0" applyFont="1" applyFill="1"/>
    <xf numFmtId="0" fontId="11" fillId="0" borderId="0" xfId="0" applyFont="1" applyFill="1" applyBorder="1"/>
    <xf numFmtId="0" fontId="5" fillId="13" borderId="0" xfId="0" applyFont="1" applyFill="1" applyAlignment="1">
      <alignment horizontal="right"/>
    </xf>
    <xf numFmtId="0" fontId="10" fillId="13" borderId="0" xfId="0" applyFont="1" applyFill="1"/>
    <xf numFmtId="0" fontId="21" fillId="0" borderId="0" xfId="0" applyFont="1" applyFill="1"/>
    <xf numFmtId="0" fontId="21" fillId="0" borderId="0" xfId="0" applyFont="1" applyAlignment="1">
      <alignment vertical="top"/>
    </xf>
    <xf numFmtId="0" fontId="29" fillId="0" borderId="0" xfId="0" applyFont="1" applyFill="1"/>
    <xf numFmtId="0" fontId="10" fillId="14" borderId="0" xfId="0" applyFont="1" applyFill="1"/>
    <xf numFmtId="0" fontId="10" fillId="0" borderId="0" xfId="0" applyFont="1" applyFill="1" applyBorder="1"/>
    <xf numFmtId="0" fontId="28" fillId="0" borderId="0" xfId="0" applyFont="1"/>
    <xf numFmtId="3" fontId="22" fillId="0" borderId="0" xfId="0" applyNumberFormat="1" applyFont="1" applyFill="1"/>
    <xf numFmtId="0" fontId="23" fillId="2" borderId="0" xfId="0" applyFont="1" applyFill="1" applyAlignment="1">
      <alignment horizontal="right"/>
    </xf>
    <xf numFmtId="0" fontId="10" fillId="8" borderId="0" xfId="0" applyFont="1" applyFill="1"/>
    <xf numFmtId="0" fontId="10" fillId="12" borderId="0" xfId="0" applyFont="1" applyFill="1"/>
    <xf numFmtId="0" fontId="11" fillId="12" borderId="1" xfId="0" applyFont="1" applyFill="1" applyBorder="1"/>
    <xf numFmtId="0" fontId="11" fillId="3" borderId="0" xfId="0" applyFont="1" applyFill="1"/>
    <xf numFmtId="0" fontId="11" fillId="5" borderId="0" xfId="0" applyFont="1" applyFill="1"/>
    <xf numFmtId="0" fontId="31" fillId="15" borderId="0" xfId="0" applyFont="1" applyFill="1"/>
    <xf numFmtId="0" fontId="10" fillId="11" borderId="0" xfId="0" applyFont="1" applyFill="1"/>
    <xf numFmtId="0" fontId="11" fillId="16" borderId="0" xfId="0" applyFont="1" applyFill="1"/>
    <xf numFmtId="0" fontId="30" fillId="0" borderId="0" xfId="0" applyFont="1" applyFill="1"/>
    <xf numFmtId="0" fontId="32" fillId="0" borderId="0" xfId="0" applyFont="1" applyFill="1"/>
    <xf numFmtId="0" fontId="32" fillId="2" borderId="0" xfId="0" applyFont="1" applyFill="1"/>
    <xf numFmtId="0" fontId="33" fillId="0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26" fillId="2" borderId="0" xfId="0" applyFont="1" applyFill="1" applyAlignment="1">
      <alignment horizontal="right"/>
    </xf>
    <xf numFmtId="0" fontId="4" fillId="0" borderId="0" xfId="0" applyFont="1" applyFill="1" applyBorder="1"/>
    <xf numFmtId="0" fontId="21" fillId="0" borderId="0" xfId="0" applyFont="1" applyAlignment="1">
      <alignment wrapText="1"/>
    </xf>
    <xf numFmtId="3" fontId="3" fillId="0" borderId="0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5" fillId="0" borderId="0" xfId="0" applyFont="1" applyFill="1"/>
    <xf numFmtId="0" fontId="24" fillId="0" borderId="0" xfId="0" applyFont="1" applyFill="1"/>
    <xf numFmtId="0" fontId="36" fillId="17" borderId="0" xfId="0" applyFont="1" applyFill="1"/>
    <xf numFmtId="0" fontId="36" fillId="0" borderId="0" xfId="0" applyFont="1" applyFill="1"/>
    <xf numFmtId="0" fontId="32" fillId="17" borderId="0" xfId="0" applyFont="1" applyFill="1"/>
    <xf numFmtId="3" fontId="22" fillId="17" borderId="0" xfId="0" applyNumberFormat="1" applyFont="1" applyFill="1"/>
    <xf numFmtId="0" fontId="38" fillId="17" borderId="0" xfId="0" applyFont="1" applyFill="1" applyAlignment="1">
      <alignment horizontal="left"/>
    </xf>
    <xf numFmtId="0" fontId="38" fillId="17" borderId="0" xfId="0" applyFont="1" applyFill="1"/>
    <xf numFmtId="0" fontId="28" fillId="0" borderId="0" xfId="0" applyFont="1" applyFill="1"/>
    <xf numFmtId="3" fontId="28" fillId="0" borderId="0" xfId="0" applyNumberFormat="1" applyFont="1" applyBorder="1"/>
    <xf numFmtId="0" fontId="21" fillId="0" borderId="0" xfId="0" applyFont="1" applyFill="1" applyAlignment="1">
      <alignment vertical="center"/>
    </xf>
    <xf numFmtId="2" fontId="0" fillId="0" borderId="0" xfId="0" applyNumberFormat="1" applyFill="1"/>
    <xf numFmtId="0" fontId="13" fillId="0" borderId="0" xfId="0" applyFont="1" applyFill="1"/>
    <xf numFmtId="0" fontId="37" fillId="0" borderId="0" xfId="0" applyFont="1" applyFill="1"/>
    <xf numFmtId="1" fontId="2" fillId="0" borderId="0" xfId="0" applyNumberFormat="1" applyFont="1" applyFill="1"/>
    <xf numFmtId="3" fontId="16" fillId="0" borderId="0" xfId="0" applyNumberFormat="1" applyFont="1" applyFill="1"/>
    <xf numFmtId="0" fontId="19" fillId="0" borderId="0" xfId="0" applyFont="1" applyFill="1"/>
    <xf numFmtId="0" fontId="17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3" fontId="14" fillId="0" borderId="0" xfId="0" applyNumberFormat="1" applyFont="1" applyFill="1"/>
    <xf numFmtId="0" fontId="15" fillId="0" borderId="0" xfId="0" applyFont="1" applyFill="1"/>
    <xf numFmtId="6" fontId="18" fillId="0" borderId="0" xfId="0" applyNumberFormat="1" applyFont="1" applyFill="1" applyAlignment="1">
      <alignment horizontal="justify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43" fillId="0" borderId="0" xfId="0" applyFont="1" applyFill="1"/>
    <xf numFmtId="4" fontId="0" fillId="21" borderId="7" xfId="0" applyNumberFormat="1" applyFill="1" applyBorder="1"/>
    <xf numFmtId="0" fontId="2" fillId="21" borderId="8" xfId="0" applyFont="1" applyFill="1" applyBorder="1"/>
    <xf numFmtId="0" fontId="28" fillId="0" borderId="0" xfId="0" applyFont="1" applyFill="1" applyAlignment="1">
      <alignment horizontal="center"/>
    </xf>
    <xf numFmtId="0" fontId="42" fillId="7" borderId="0" xfId="0" applyFont="1" applyFill="1"/>
    <xf numFmtId="0" fontId="21" fillId="0" borderId="0" xfId="0" applyFont="1" applyFill="1" applyAlignment="1">
      <alignment horizontal="right"/>
    </xf>
    <xf numFmtId="0" fontId="7" fillId="21" borderId="0" xfId="0" applyFont="1" applyFill="1"/>
    <xf numFmtId="0" fontId="45" fillId="21" borderId="0" xfId="0" applyFont="1" applyFill="1"/>
    <xf numFmtId="0" fontId="21" fillId="21" borderId="9" xfId="0" applyFont="1" applyFill="1" applyBorder="1"/>
    <xf numFmtId="0" fontId="21" fillId="21" borderId="0" xfId="0" applyFont="1" applyFill="1" applyBorder="1"/>
    <xf numFmtId="3" fontId="21" fillId="21" borderId="0" xfId="0" applyNumberFormat="1" applyFont="1" applyFill="1" applyBorder="1"/>
    <xf numFmtId="3" fontId="21" fillId="21" borderId="10" xfId="0" applyNumberFormat="1" applyFont="1" applyFill="1" applyBorder="1"/>
    <xf numFmtId="3" fontId="24" fillId="21" borderId="3" xfId="0" applyNumberFormat="1" applyFont="1" applyFill="1" applyBorder="1"/>
    <xf numFmtId="3" fontId="24" fillId="21" borderId="4" xfId="0" applyNumberFormat="1" applyFont="1" applyFill="1" applyBorder="1"/>
    <xf numFmtId="0" fontId="21" fillId="21" borderId="11" xfId="0" applyFont="1" applyFill="1" applyBorder="1"/>
    <xf numFmtId="0" fontId="21" fillId="21" borderId="1" xfId="0" applyFont="1" applyFill="1" applyBorder="1"/>
    <xf numFmtId="3" fontId="21" fillId="21" borderId="1" xfId="0" applyNumberFormat="1" applyFont="1" applyFill="1" applyBorder="1"/>
    <xf numFmtId="3" fontId="21" fillId="21" borderId="12" xfId="0" applyNumberFormat="1" applyFont="1" applyFill="1" applyBorder="1"/>
    <xf numFmtId="3" fontId="24" fillId="21" borderId="5" xfId="0" applyNumberFormat="1" applyFont="1" applyFill="1" applyBorder="1"/>
    <xf numFmtId="4" fontId="39" fillId="21" borderId="6" xfId="0" applyNumberFormat="1" applyFont="1" applyFill="1" applyBorder="1"/>
    <xf numFmtId="4" fontId="21" fillId="21" borderId="11" xfId="0" applyNumberFormat="1" applyFont="1" applyFill="1" applyBorder="1"/>
    <xf numFmtId="4" fontId="21" fillId="21" borderId="1" xfId="0" applyNumberFormat="1" applyFont="1" applyFill="1" applyBorder="1"/>
    <xf numFmtId="0" fontId="21" fillId="21" borderId="1" xfId="0" applyFont="1" applyFill="1" applyBorder="1" applyAlignment="1">
      <alignment horizontal="right"/>
    </xf>
    <xf numFmtId="0" fontId="21" fillId="21" borderId="12" xfId="0" applyFont="1" applyFill="1" applyBorder="1" applyAlignment="1">
      <alignment horizontal="right"/>
    </xf>
    <xf numFmtId="0" fontId="29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4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 indent="1"/>
    </xf>
    <xf numFmtId="0" fontId="47" fillId="0" borderId="0" xfId="0" applyFont="1" applyFill="1" applyAlignment="1">
      <alignment horizontal="right"/>
    </xf>
    <xf numFmtId="0" fontId="21" fillId="13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21" fillId="0" borderId="0" xfId="0" applyFont="1" applyFill="1" applyBorder="1"/>
    <xf numFmtId="3" fontId="21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4" fontId="22" fillId="0" borderId="0" xfId="0" applyNumberFormat="1" applyFont="1" applyFill="1" applyBorder="1"/>
    <xf numFmtId="4" fontId="28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/>
    <xf numFmtId="3" fontId="28" fillId="0" borderId="0" xfId="0" applyNumberFormat="1" applyFont="1" applyFill="1" applyBorder="1"/>
    <xf numFmtId="4" fontId="32" fillId="0" borderId="0" xfId="0" applyNumberFormat="1" applyFont="1" applyFill="1" applyBorder="1"/>
    <xf numFmtId="0" fontId="46" fillId="20" borderId="0" xfId="0" applyFont="1" applyFill="1"/>
    <xf numFmtId="0" fontId="34" fillId="20" borderId="0" xfId="0" applyFont="1" applyFill="1" applyAlignment="1">
      <alignment horizontal="right"/>
    </xf>
    <xf numFmtId="0" fontId="46" fillId="20" borderId="0" xfId="0" applyFont="1" applyFill="1" applyAlignment="1">
      <alignment horizontal="right"/>
    </xf>
    <xf numFmtId="0" fontId="36" fillId="18" borderId="0" xfId="0" applyFont="1" applyFill="1"/>
    <xf numFmtId="0" fontId="4" fillId="18" borderId="0" xfId="0" applyFont="1" applyFill="1"/>
    <xf numFmtId="0" fontId="32" fillId="18" borderId="0" xfId="0" applyFont="1" applyFill="1"/>
    <xf numFmtId="0" fontId="48" fillId="7" borderId="0" xfId="0" applyFont="1" applyFill="1"/>
    <xf numFmtId="0" fontId="40" fillId="18" borderId="0" xfId="0" applyFont="1" applyFill="1"/>
    <xf numFmtId="0" fontId="32" fillId="0" borderId="0" xfId="0" applyFont="1" applyFill="1" applyAlignment="1">
      <alignment horizontal="left"/>
    </xf>
    <xf numFmtId="0" fontId="21" fillId="0" borderId="0" xfId="0" applyFont="1" applyAlignment="1">
      <alignment vertical="top" wrapText="1"/>
    </xf>
    <xf numFmtId="0" fontId="29" fillId="4" borderId="0" xfId="0" applyFont="1" applyFill="1"/>
    <xf numFmtId="0" fontId="49" fillId="0" borderId="0" xfId="0" applyFont="1"/>
    <xf numFmtId="0" fontId="21" fillId="4" borderId="0" xfId="0" applyFont="1" applyFill="1"/>
    <xf numFmtId="0" fontId="29" fillId="12" borderId="1" xfId="0" applyFont="1" applyFill="1" applyBorder="1"/>
    <xf numFmtId="0" fontId="21" fillId="3" borderId="0" xfId="0" applyFont="1" applyFill="1"/>
    <xf numFmtId="0" fontId="49" fillId="18" borderId="0" xfId="0" applyFont="1" applyFill="1"/>
    <xf numFmtId="0" fontId="21" fillId="5" borderId="0" xfId="0" applyFont="1" applyFill="1"/>
    <xf numFmtId="0" fontId="38" fillId="18" borderId="0" xfId="0" applyFont="1" applyFill="1"/>
    <xf numFmtId="0" fontId="50" fillId="15" borderId="0" xfId="0" applyFont="1" applyFill="1"/>
    <xf numFmtId="0" fontId="47" fillId="0" borderId="0" xfId="0" applyFont="1" applyFill="1"/>
    <xf numFmtId="0" fontId="28" fillId="18" borderId="0" xfId="0" applyFont="1" applyFill="1"/>
    <xf numFmtId="0" fontId="28" fillId="2" borderId="0" xfId="0" applyFont="1" applyFill="1"/>
    <xf numFmtId="0" fontId="28" fillId="17" borderId="0" xfId="0" applyFont="1" applyFill="1"/>
    <xf numFmtId="3" fontId="28" fillId="0" borderId="0" xfId="0" applyNumberFormat="1" applyFont="1" applyFill="1"/>
    <xf numFmtId="3" fontId="28" fillId="17" borderId="0" xfId="0" applyNumberFormat="1" applyFont="1" applyFill="1"/>
    <xf numFmtId="3" fontId="28" fillId="0" borderId="0" xfId="0" applyNumberFormat="1" applyFont="1" applyFill="1" applyAlignment="1">
      <alignment horizontal="right"/>
    </xf>
    <xf numFmtId="4" fontId="28" fillId="18" borderId="0" xfId="0" applyNumberFormat="1" applyFont="1" applyFill="1"/>
    <xf numFmtId="4" fontId="28" fillId="0" borderId="0" xfId="0" applyNumberFormat="1" applyFont="1" applyFill="1"/>
    <xf numFmtId="0" fontId="45" fillId="0" borderId="0" xfId="0" applyFont="1" applyFill="1" applyAlignment="1">
      <alignment horizontal="center"/>
    </xf>
    <xf numFmtId="0" fontId="21" fillId="10" borderId="0" xfId="0" applyFont="1" applyFill="1"/>
    <xf numFmtId="0" fontId="21" fillId="9" borderId="0" xfId="0" applyFont="1" applyFill="1"/>
    <xf numFmtId="0" fontId="29" fillId="0" borderId="0" xfId="0" applyFont="1" applyFill="1" applyAlignment="1">
      <alignment horizontal="right" vertical="center" wrapText="1"/>
    </xf>
    <xf numFmtId="0" fontId="21" fillId="6" borderId="0" xfId="0" applyFont="1" applyFill="1"/>
    <xf numFmtId="0" fontId="29" fillId="16" borderId="0" xfId="0" applyFont="1" applyFill="1"/>
    <xf numFmtId="0" fontId="51" fillId="8" borderId="0" xfId="0" applyFont="1" applyFill="1"/>
    <xf numFmtId="0" fontId="28" fillId="0" borderId="0" xfId="0" applyFont="1" applyFill="1" applyAlignment="1">
      <alignment horizontal="left"/>
    </xf>
    <xf numFmtId="0" fontId="21" fillId="14" borderId="0" xfId="0" applyFont="1" applyFill="1"/>
    <xf numFmtId="0" fontId="28" fillId="11" borderId="0" xfId="0" applyFont="1" applyFill="1"/>
    <xf numFmtId="0" fontId="29" fillId="0" borderId="0" xfId="0" applyFont="1" applyFill="1" applyBorder="1"/>
    <xf numFmtId="0" fontId="28" fillId="0" borderId="0" xfId="0" applyFont="1" applyFill="1" applyBorder="1" applyAlignment="1">
      <alignment wrapText="1"/>
    </xf>
    <xf numFmtId="3" fontId="21" fillId="0" borderId="0" xfId="0" applyNumberFormat="1" applyFont="1" applyBorder="1"/>
    <xf numFmtId="0" fontId="21" fillId="12" borderId="0" xfId="0" applyFont="1" applyFill="1"/>
    <xf numFmtId="0" fontId="21" fillId="13" borderId="0" xfId="0" applyFont="1" applyFill="1"/>
    <xf numFmtId="0" fontId="52" fillId="0" borderId="0" xfId="0" applyFont="1" applyFill="1" applyAlignment="1">
      <alignment horizontal="right"/>
    </xf>
    <xf numFmtId="0" fontId="10" fillId="0" borderId="0" xfId="0" applyFont="1" applyAlignment="1">
      <alignment vertical="top"/>
    </xf>
    <xf numFmtId="0" fontId="32" fillId="0" borderId="0" xfId="0" applyFont="1"/>
    <xf numFmtId="0" fontId="41" fillId="12" borderId="1" xfId="0" applyFont="1" applyFill="1" applyBorder="1" applyAlignment="1">
      <alignment horizontal="left"/>
    </xf>
    <xf numFmtId="0" fontId="40" fillId="0" borderId="0" xfId="0" applyFont="1" applyFill="1"/>
    <xf numFmtId="0" fontId="53" fillId="15" borderId="0" xfId="0" applyFont="1" applyFill="1"/>
    <xf numFmtId="0" fontId="35" fillId="20" borderId="0" xfId="0" applyFont="1" applyFill="1"/>
    <xf numFmtId="0" fontId="30" fillId="9" borderId="0" xfId="0" applyFont="1" applyFill="1"/>
    <xf numFmtId="0" fontId="11" fillId="8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11" fillId="14" borderId="0" xfId="0" applyFont="1" applyFill="1"/>
    <xf numFmtId="0" fontId="11" fillId="11" borderId="0" xfId="0" applyFont="1" applyFill="1"/>
    <xf numFmtId="0" fontId="30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indent="1"/>
    </xf>
    <xf numFmtId="0" fontId="30" fillId="0" borderId="0" xfId="0" applyFont="1" applyBorder="1"/>
    <xf numFmtId="0" fontId="4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29" fillId="18" borderId="0" xfId="0" applyFont="1" applyFill="1" applyAlignment="1">
      <alignment horizontal="right" vertical="top" wrapText="1"/>
    </xf>
    <xf numFmtId="3" fontId="50" fillId="7" borderId="0" xfId="0" applyNumberFormat="1" applyFont="1" applyFill="1"/>
    <xf numFmtId="3" fontId="21" fillId="0" borderId="0" xfId="0" applyNumberFormat="1" applyFont="1"/>
    <xf numFmtId="3" fontId="29" fillId="18" borderId="0" xfId="0" applyNumberFormat="1" applyFont="1" applyFill="1"/>
    <xf numFmtId="3" fontId="21" fillId="0" borderId="0" xfId="0" applyNumberFormat="1" applyFont="1" applyFill="1"/>
    <xf numFmtId="3" fontId="21" fillId="0" borderId="1" xfId="0" applyNumberFormat="1" applyFont="1" applyBorder="1"/>
    <xf numFmtId="3" fontId="21" fillId="0" borderId="1" xfId="0" applyNumberFormat="1" applyFont="1" applyFill="1" applyBorder="1"/>
    <xf numFmtId="3" fontId="29" fillId="0" borderId="0" xfId="0" applyNumberFormat="1" applyFont="1"/>
    <xf numFmtId="3" fontId="21" fillId="18" borderId="0" xfId="0" applyNumberFormat="1" applyFont="1" applyFill="1"/>
    <xf numFmtId="3" fontId="21" fillId="18" borderId="1" xfId="0" applyNumberFormat="1" applyFont="1" applyFill="1" applyBorder="1"/>
    <xf numFmtId="3" fontId="49" fillId="18" borderId="0" xfId="0" applyNumberFormat="1" applyFont="1" applyFill="1"/>
    <xf numFmtId="3" fontId="49" fillId="17" borderId="1" xfId="0" applyNumberFormat="1" applyFont="1" applyFill="1" applyBorder="1"/>
    <xf numFmtId="3" fontId="29" fillId="0" borderId="0" xfId="0" applyNumberFormat="1" applyFont="1" applyFill="1"/>
    <xf numFmtId="3" fontId="49" fillId="17" borderId="0" xfId="0" applyNumberFormat="1" applyFont="1" applyFill="1"/>
    <xf numFmtId="3" fontId="28" fillId="18" borderId="1" xfId="0" applyNumberFormat="1" applyFont="1" applyFill="1" applyBorder="1"/>
    <xf numFmtId="3" fontId="38" fillId="18" borderId="0" xfId="0" applyNumberFormat="1" applyFont="1" applyFill="1"/>
    <xf numFmtId="3" fontId="54" fillId="18" borderId="0" xfId="0" applyNumberFormat="1" applyFont="1" applyFill="1"/>
    <xf numFmtId="3" fontId="54" fillId="18" borderId="0" xfId="0" applyNumberFormat="1" applyFont="1" applyFill="1" applyAlignment="1">
      <alignment horizontal="right" vertical="center"/>
    </xf>
    <xf numFmtId="3" fontId="49" fillId="18" borderId="0" xfId="0" applyNumberFormat="1" applyFont="1" applyFill="1" applyBorder="1"/>
    <xf numFmtId="3" fontId="49" fillId="18" borderId="1" xfId="0" applyNumberFormat="1" applyFont="1" applyFill="1" applyBorder="1"/>
    <xf numFmtId="3" fontId="55" fillId="18" borderId="0" xfId="0" applyNumberFormat="1" applyFont="1" applyFill="1" applyBorder="1"/>
    <xf numFmtId="3" fontId="21" fillId="18" borderId="0" xfId="0" applyNumberFormat="1" applyFont="1" applyFill="1" applyBorder="1"/>
    <xf numFmtId="4" fontId="29" fillId="18" borderId="0" xfId="0" applyNumberFormat="1" applyFont="1" applyFill="1" applyBorder="1"/>
    <xf numFmtId="3" fontId="29" fillId="18" borderId="0" xfId="0" applyNumberFormat="1" applyFont="1" applyFill="1" applyBorder="1"/>
    <xf numFmtId="3" fontId="29" fillId="12" borderId="0" xfId="0" applyNumberFormat="1" applyFont="1" applyFill="1"/>
    <xf numFmtId="3" fontId="21" fillId="13" borderId="0" xfId="0" applyNumberFormat="1" applyFont="1" applyFill="1"/>
    <xf numFmtId="3" fontId="47" fillId="0" borderId="0" xfId="0" applyNumberFormat="1" applyFont="1" applyFill="1"/>
    <xf numFmtId="3" fontId="28" fillId="18" borderId="0" xfId="0" applyNumberFormat="1" applyFont="1" applyFill="1"/>
    <xf numFmtId="3" fontId="47" fillId="0" borderId="2" xfId="0" applyNumberFormat="1" applyFont="1" applyFill="1" applyBorder="1"/>
    <xf numFmtId="0" fontId="29" fillId="17" borderId="0" xfId="0" applyFont="1" applyFill="1" applyAlignment="1">
      <alignment horizontal="center" vertical="top" wrapText="1"/>
    </xf>
    <xf numFmtId="0" fontId="50" fillId="7" borderId="0" xfId="0" applyFont="1" applyFill="1"/>
    <xf numFmtId="3" fontId="29" fillId="17" borderId="0" xfId="0" applyNumberFormat="1" applyFont="1" applyFill="1"/>
    <xf numFmtId="3" fontId="29" fillId="19" borderId="0" xfId="0" applyNumberFormat="1" applyFont="1" applyFill="1"/>
    <xf numFmtId="3" fontId="21" fillId="17" borderId="0" xfId="0" applyNumberFormat="1" applyFont="1" applyFill="1"/>
    <xf numFmtId="3" fontId="21" fillId="17" borderId="1" xfId="0" applyNumberFormat="1" applyFont="1" applyFill="1" applyBorder="1"/>
    <xf numFmtId="3" fontId="21" fillId="19" borderId="0" xfId="0" applyNumberFormat="1" applyFont="1" applyFill="1"/>
    <xf numFmtId="3" fontId="21" fillId="19" borderId="1" xfId="0" applyNumberFormat="1" applyFont="1" applyFill="1" applyBorder="1"/>
    <xf numFmtId="3" fontId="28" fillId="17" borderId="1" xfId="0" applyNumberFormat="1" applyFont="1" applyFill="1" applyBorder="1"/>
    <xf numFmtId="3" fontId="56" fillId="17" borderId="0" xfId="0" applyNumberFormat="1" applyFont="1" applyFill="1"/>
    <xf numFmtId="3" fontId="21" fillId="17" borderId="0" xfId="0" applyNumberFormat="1" applyFont="1" applyFill="1" applyBorder="1"/>
    <xf numFmtId="3" fontId="29" fillId="17" borderId="0" xfId="0" applyNumberFormat="1" applyFont="1" applyFill="1" applyBorder="1"/>
    <xf numFmtId="3" fontId="29" fillId="0" borderId="0" xfId="0" applyNumberFormat="1" applyFont="1" applyFill="1" applyBorder="1"/>
    <xf numFmtId="3" fontId="45" fillId="0" borderId="0" xfId="0" applyNumberFormat="1" applyFont="1" applyFill="1"/>
    <xf numFmtId="3" fontId="47" fillId="19" borderId="0" xfId="0" applyNumberFormat="1" applyFont="1" applyFill="1"/>
    <xf numFmtId="3" fontId="28" fillId="19" borderId="0" xfId="0" applyNumberFormat="1" applyFont="1" applyFill="1"/>
    <xf numFmtId="3" fontId="47" fillId="19" borderId="2" xfId="0" applyNumberFormat="1" applyFont="1" applyFill="1" applyBorder="1"/>
    <xf numFmtId="3" fontId="29" fillId="4" borderId="0" xfId="0" applyNumberFormat="1" applyFont="1" applyFill="1"/>
    <xf numFmtId="3" fontId="29" fillId="12" borderId="1" xfId="0" applyNumberFormat="1" applyFont="1" applyFill="1" applyBorder="1"/>
    <xf numFmtId="3" fontId="28" fillId="0" borderId="1" xfId="0" applyNumberFormat="1" applyFont="1" applyFill="1" applyBorder="1"/>
    <xf numFmtId="3" fontId="29" fillId="0" borderId="0" xfId="0" applyNumberFormat="1" applyFont="1" applyBorder="1"/>
    <xf numFmtId="3" fontId="47" fillId="0" borderId="0" xfId="0" applyNumberFormat="1" applyFont="1" applyFill="1" applyBorder="1"/>
    <xf numFmtId="0" fontId="29" fillId="6" borderId="0" xfId="0" applyFont="1" applyFill="1" applyAlignment="1">
      <alignment horizontal="right" vertical="top" wrapText="1"/>
    </xf>
    <xf numFmtId="0" fontId="29" fillId="19" borderId="0" xfId="0" applyFont="1" applyFill="1" applyAlignment="1">
      <alignment horizontal="center" vertical="top" wrapText="1"/>
    </xf>
    <xf numFmtId="3" fontId="28" fillId="19" borderId="1" xfId="0" applyNumberFormat="1" applyFont="1" applyFill="1" applyBorder="1"/>
    <xf numFmtId="3" fontId="56" fillId="19" borderId="0" xfId="0" applyNumberFormat="1" applyFont="1" applyFill="1"/>
    <xf numFmtId="3" fontId="21" fillId="19" borderId="0" xfId="0" applyNumberFormat="1" applyFont="1" applyFill="1" applyBorder="1"/>
    <xf numFmtId="3" fontId="29" fillId="19" borderId="0" xfId="0" applyNumberFormat="1" applyFont="1" applyFill="1" applyBorder="1"/>
    <xf numFmtId="0" fontId="50" fillId="7" borderId="14" xfId="0" applyFont="1" applyFill="1" applyBorder="1"/>
    <xf numFmtId="0" fontId="21" fillId="0" borderId="14" xfId="0" applyFont="1" applyBorder="1"/>
    <xf numFmtId="3" fontId="21" fillId="0" borderId="14" xfId="0" applyNumberFormat="1" applyFont="1" applyBorder="1"/>
    <xf numFmtId="3" fontId="21" fillId="0" borderId="14" xfId="0" applyNumberFormat="1" applyFont="1" applyFill="1" applyBorder="1"/>
    <xf numFmtId="3" fontId="29" fillId="0" borderId="14" xfId="0" applyNumberFormat="1" applyFont="1" applyFill="1" applyBorder="1"/>
    <xf numFmtId="3" fontId="47" fillId="0" borderId="14" xfId="0" applyNumberFormat="1" applyFont="1" applyFill="1" applyBorder="1"/>
    <xf numFmtId="3" fontId="29" fillId="12" borderId="14" xfId="0" applyNumberFormat="1" applyFont="1" applyFill="1" applyBorder="1"/>
    <xf numFmtId="3" fontId="21" fillId="13" borderId="14" xfId="0" applyNumberFormat="1" applyFont="1" applyFill="1" applyBorder="1"/>
    <xf numFmtId="3" fontId="47" fillId="0" borderId="13" xfId="0" applyNumberFormat="1" applyFont="1" applyFill="1" applyBorder="1"/>
    <xf numFmtId="0" fontId="29" fillId="2" borderId="14" xfId="0" applyFont="1" applyFill="1" applyBorder="1" applyAlignment="1">
      <alignment horizontal="center" vertical="top" wrapText="1"/>
    </xf>
    <xf numFmtId="3" fontId="29" fillId="3" borderId="14" xfId="0" applyNumberFormat="1" applyFont="1" applyFill="1" applyBorder="1"/>
    <xf numFmtId="3" fontId="21" fillId="3" borderId="14" xfId="0" applyNumberFormat="1" applyFont="1" applyFill="1" applyBorder="1"/>
    <xf numFmtId="3" fontId="28" fillId="3" borderId="14" xfId="0" applyNumberFormat="1" applyFont="1" applyFill="1" applyBorder="1"/>
    <xf numFmtId="3" fontId="21" fillId="3" borderId="15" xfId="0" applyNumberFormat="1" applyFont="1" applyFill="1" applyBorder="1"/>
    <xf numFmtId="0" fontId="29" fillId="12" borderId="15" xfId="0" applyFont="1" applyFill="1" applyBorder="1"/>
    <xf numFmtId="3" fontId="28" fillId="3" borderId="15" xfId="0" applyNumberFormat="1" applyFont="1" applyFill="1" applyBorder="1"/>
    <xf numFmtId="3" fontId="47" fillId="3" borderId="14" xfId="0" applyNumberFormat="1" applyFont="1" applyFill="1" applyBorder="1"/>
    <xf numFmtId="3" fontId="49" fillId="0" borderId="14" xfId="0" applyNumberFormat="1" applyFont="1" applyFill="1" applyBorder="1" applyAlignment="1">
      <alignment horizontal="right"/>
    </xf>
    <xf numFmtId="3" fontId="58" fillId="0" borderId="14" xfId="0" applyNumberFormat="1" applyFont="1" applyFill="1" applyBorder="1" applyAlignment="1">
      <alignment horizontal="right"/>
    </xf>
    <xf numFmtId="3" fontId="47" fillId="0" borderId="14" xfId="0" applyNumberFormat="1" applyFont="1" applyFill="1" applyBorder="1" applyAlignment="1">
      <alignment vertical="center"/>
    </xf>
    <xf numFmtId="3" fontId="45" fillId="0" borderId="14" xfId="0" applyNumberFormat="1" applyFont="1" applyFill="1" applyBorder="1"/>
    <xf numFmtId="0" fontId="21" fillId="12" borderId="1" xfId="0" applyFont="1" applyFill="1" applyBorder="1" applyAlignment="1">
      <alignment horizontal="left"/>
    </xf>
    <xf numFmtId="0" fontId="0" fillId="15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2" xfId="0" applyNumberFormat="1" applyFont="1" applyBorder="1"/>
    <xf numFmtId="0" fontId="0" fillId="0" borderId="0" xfId="0" quotePrefix="1"/>
    <xf numFmtId="3" fontId="24" fillId="0" borderId="0" xfId="0" applyNumberFormat="1" applyFont="1" applyFill="1" applyBorder="1"/>
    <xf numFmtId="0" fontId="29" fillId="11" borderId="17" xfId="0" applyFont="1" applyFill="1" applyBorder="1" applyAlignment="1">
      <alignment horizontal="center" vertical="top" wrapText="1"/>
    </xf>
    <xf numFmtId="0" fontId="50" fillId="7" borderId="17" xfId="0" applyFont="1" applyFill="1" applyBorder="1"/>
    <xf numFmtId="0" fontId="21" fillId="0" borderId="17" xfId="0" applyFont="1" applyBorder="1"/>
    <xf numFmtId="3" fontId="29" fillId="11" borderId="17" xfId="0" applyNumberFormat="1" applyFont="1" applyFill="1" applyBorder="1"/>
    <xf numFmtId="3" fontId="21" fillId="0" borderId="17" xfId="0" applyNumberFormat="1" applyFont="1" applyBorder="1"/>
    <xf numFmtId="3" fontId="21" fillId="11" borderId="17" xfId="0" applyNumberFormat="1" applyFont="1" applyFill="1" applyBorder="1"/>
    <xf numFmtId="3" fontId="28" fillId="11" borderId="17" xfId="0" applyNumberFormat="1" applyFont="1" applyFill="1" applyBorder="1"/>
    <xf numFmtId="3" fontId="21" fillId="11" borderId="18" xfId="0" applyNumberFormat="1" applyFont="1" applyFill="1" applyBorder="1"/>
    <xf numFmtId="0" fontId="29" fillId="12" borderId="18" xfId="0" applyFont="1" applyFill="1" applyBorder="1"/>
    <xf numFmtId="3" fontId="29" fillId="0" borderId="17" xfId="0" applyNumberFormat="1" applyFont="1" applyFill="1" applyBorder="1"/>
    <xf numFmtId="3" fontId="21" fillId="0" borderId="17" xfId="0" applyNumberFormat="1" applyFont="1" applyFill="1" applyBorder="1"/>
    <xf numFmtId="3" fontId="28" fillId="11" borderId="18" xfId="0" applyNumberFormat="1" applyFont="1" applyFill="1" applyBorder="1"/>
    <xf numFmtId="3" fontId="59" fillId="11" borderId="17" xfId="0" applyNumberFormat="1" applyFont="1" applyFill="1" applyBorder="1"/>
    <xf numFmtId="3" fontId="21" fillId="13" borderId="17" xfId="0" applyNumberFormat="1" applyFont="1" applyFill="1" applyBorder="1"/>
    <xf numFmtId="3" fontId="47" fillId="0" borderId="17" xfId="0" applyNumberFormat="1" applyFont="1" applyFill="1" applyBorder="1" applyAlignment="1">
      <alignment vertical="center"/>
    </xf>
    <xf numFmtId="3" fontId="45" fillId="0" borderId="17" xfId="0" applyNumberFormat="1" applyFont="1" applyFill="1" applyBorder="1"/>
    <xf numFmtId="3" fontId="47" fillId="0" borderId="17" xfId="0" applyNumberFormat="1" applyFont="1" applyFill="1" applyBorder="1"/>
    <xf numFmtId="3" fontId="47" fillId="0" borderId="16" xfId="0" applyNumberFormat="1" applyFont="1" applyFill="1" applyBorder="1"/>
    <xf numFmtId="3" fontId="21" fillId="2" borderId="14" xfId="0" applyNumberFormat="1" applyFont="1" applyFill="1" applyBorder="1"/>
    <xf numFmtId="3" fontId="45" fillId="0" borderId="0" xfId="0" applyNumberFormat="1" applyFont="1"/>
    <xf numFmtId="165" fontId="50" fillId="15" borderId="0" xfId="0" applyNumberFormat="1" applyFont="1" applyFill="1"/>
    <xf numFmtId="165" fontId="21" fillId="3" borderId="0" xfId="0" applyNumberFormat="1" applyFont="1" applyFill="1"/>
    <xf numFmtId="165" fontId="21" fillId="5" borderId="0" xfId="0" applyNumberFormat="1" applyFont="1" applyFill="1"/>
    <xf numFmtId="0" fontId="24" fillId="0" borderId="0" xfId="0" applyFont="1" applyFill="1" applyAlignment="1">
      <alignment horizontal="center"/>
    </xf>
    <xf numFmtId="165" fontId="21" fillId="10" borderId="0" xfId="0" applyNumberFormat="1" applyFont="1" applyFill="1"/>
    <xf numFmtId="165" fontId="21" fillId="9" borderId="0" xfId="0" applyNumberFormat="1" applyFont="1" applyFill="1"/>
    <xf numFmtId="0" fontId="21" fillId="0" borderId="0" xfId="0" applyFont="1" applyFill="1" applyAlignment="1">
      <alignment horizontal="right" vertical="center" wrapText="1"/>
    </xf>
    <xf numFmtId="165" fontId="21" fillId="6" borderId="0" xfId="0" applyNumberFormat="1" applyFont="1" applyFill="1"/>
    <xf numFmtId="0" fontId="60" fillId="22" borderId="0" xfId="0" applyFont="1" applyFill="1" applyAlignment="1">
      <alignment vertical="center"/>
    </xf>
    <xf numFmtId="0" fontId="4" fillId="22" borderId="0" xfId="0" applyFont="1" applyFill="1"/>
    <xf numFmtId="0" fontId="22" fillId="22" borderId="0" xfId="0" applyFont="1" applyFill="1"/>
    <xf numFmtId="0" fontId="2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1" fillId="0" borderId="19" xfId="0" applyFont="1" applyBorder="1" applyAlignment="1">
      <alignment vertical="center"/>
    </xf>
    <xf numFmtId="0" fontId="2" fillId="0" borderId="19" xfId="0" applyFont="1" applyBorder="1"/>
    <xf numFmtId="0" fontId="0" fillId="0" borderId="19" xfId="0" applyFont="1" applyBorder="1"/>
    <xf numFmtId="3" fontId="61" fillId="0" borderId="19" xfId="0" applyNumberFormat="1" applyFont="1" applyFill="1" applyBorder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36" fillId="0" borderId="0" xfId="0" applyNumberFormat="1" applyFont="1" applyFill="1"/>
    <xf numFmtId="3" fontId="35" fillId="0" borderId="0" xfId="0" applyNumberFormat="1" applyFont="1" applyFill="1"/>
    <xf numFmtId="3" fontId="40" fillId="0" borderId="0" xfId="0" applyNumberFormat="1" applyFont="1" applyFill="1"/>
    <xf numFmtId="3" fontId="2" fillId="0" borderId="0" xfId="0" applyNumberFormat="1" applyFont="1" applyAlignment="1">
      <alignment vertical="center"/>
    </xf>
    <xf numFmtId="0" fontId="62" fillId="0" borderId="0" xfId="0" applyFont="1"/>
    <xf numFmtId="3" fontId="61" fillId="0" borderId="19" xfId="0" applyNumberFormat="1" applyFont="1" applyBorder="1"/>
    <xf numFmtId="0" fontId="61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Font="1" applyBorder="1"/>
    <xf numFmtId="3" fontId="61" fillId="0" borderId="0" xfId="0" applyNumberFormat="1" applyFont="1" applyBorder="1"/>
    <xf numFmtId="0" fontId="3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3" fontId="39" fillId="0" borderId="1" xfId="0" applyNumberFormat="1" applyFont="1" applyBorder="1"/>
    <xf numFmtId="3" fontId="10" fillId="0" borderId="0" xfId="0" applyNumberFormat="1" applyFont="1" applyFill="1" applyAlignment="1">
      <alignment vertical="center"/>
    </xf>
    <xf numFmtId="3" fontId="36" fillId="0" borderId="0" xfId="0" applyNumberFormat="1" applyFont="1"/>
    <xf numFmtId="0" fontId="10" fillId="0" borderId="0" xfId="0" applyFont="1" applyFill="1" applyAlignment="1">
      <alignment vertical="center"/>
    </xf>
    <xf numFmtId="0" fontId="36" fillId="0" borderId="0" xfId="0" applyFont="1"/>
    <xf numFmtId="3" fontId="40" fillId="0" borderId="0" xfId="0" applyNumberFormat="1" applyFont="1" applyFill="1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0" xfId="0" applyFont="1" applyBorder="1"/>
    <xf numFmtId="3" fontId="39" fillId="0" borderId="0" xfId="0" applyNumberFormat="1" applyFont="1" applyBorder="1"/>
    <xf numFmtId="0" fontId="10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/>
    <xf numFmtId="0" fontId="36" fillId="0" borderId="0" xfId="0" applyFont="1" applyAlignment="1">
      <alignment vertical="center"/>
    </xf>
    <xf numFmtId="3" fontId="10" fillId="0" borderId="0" xfId="0" applyNumberFormat="1" applyFont="1"/>
    <xf numFmtId="3" fontId="10" fillId="0" borderId="0" xfId="0" applyNumberFormat="1" applyFont="1" applyFill="1"/>
    <xf numFmtId="0" fontId="39" fillId="0" borderId="19" xfId="0" applyFont="1" applyBorder="1" applyAlignment="1">
      <alignment vertical="center"/>
    </xf>
    <xf numFmtId="0" fontId="10" fillId="0" borderId="19" xfId="0" applyFont="1" applyBorder="1"/>
    <xf numFmtId="0" fontId="10" fillId="0" borderId="19" xfId="0" applyFont="1" applyBorder="1" applyAlignment="1">
      <alignment horizontal="right"/>
    </xf>
    <xf numFmtId="3" fontId="39" fillId="0" borderId="19" xfId="0" applyNumberFormat="1" applyFont="1" applyBorder="1"/>
    <xf numFmtId="3" fontId="10" fillId="0" borderId="0" xfId="0" applyNumberFormat="1" applyFont="1" applyFill="1" applyBorder="1"/>
    <xf numFmtId="3" fontId="10" fillId="0" borderId="0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0" xfId="0" applyNumberFormat="1" applyFont="1" applyBorder="1"/>
    <xf numFmtId="0" fontId="2" fillId="3" borderId="0" xfId="0" applyFont="1" applyFill="1"/>
    <xf numFmtId="0" fontId="0" fillId="3" borderId="0" xfId="0" applyFont="1" applyFill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/>
    <xf numFmtId="3" fontId="0" fillId="0" borderId="0" xfId="0" applyNumberFormat="1" applyFont="1" applyFill="1"/>
    <xf numFmtId="3" fontId="0" fillId="0" borderId="0" xfId="0" applyNumberFormat="1" applyFont="1"/>
    <xf numFmtId="3" fontId="0" fillId="0" borderId="1" xfId="0" applyNumberFormat="1" applyFont="1" applyBorder="1"/>
    <xf numFmtId="0" fontId="6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4" fillId="0" borderId="0" xfId="0" applyFont="1" applyFill="1"/>
    <xf numFmtId="3" fontId="21" fillId="0" borderId="3" xfId="0" applyNumberFormat="1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left" vertical="top" wrapText="1"/>
    </xf>
    <xf numFmtId="3" fontId="10" fillId="0" borderId="0" xfId="0" applyNumberFormat="1" applyFont="1" applyFill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8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FF3300"/>
      <color rgb="FFFFFF66"/>
      <color rgb="FFFF00FF"/>
      <color rgb="FF99FF66"/>
      <color rgb="FFCC66FF"/>
      <color rgb="FF66FF33"/>
      <color rgb="FFE929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outlinePr summaryBelow="0"/>
  </sheetPr>
  <dimension ref="A1:P316"/>
  <sheetViews>
    <sheetView tabSelected="1" topLeftCell="C1" zoomScale="111" zoomScaleNormal="111" workbookViewId="0">
      <pane ySplit="1" topLeftCell="A2" activePane="bottomLeft" state="frozen"/>
      <selection pane="bottomLeft" activeCell="M46" sqref="M46"/>
    </sheetView>
  </sheetViews>
  <sheetFormatPr defaultRowHeight="12.75" outlineLevelRow="2"/>
  <cols>
    <col min="1" max="1" width="7.28515625" style="33" hidden="1" customWidth="1"/>
    <col min="2" max="2" width="6.7109375" style="7" hidden="1" customWidth="1"/>
    <col min="3" max="3" width="6" style="127" customWidth="1"/>
    <col min="4" max="4" width="27.7109375" style="12" customWidth="1"/>
    <col min="5" max="5" width="9.85546875" style="12" hidden="1" customWidth="1"/>
    <col min="6" max="6" width="20.7109375" style="33" customWidth="1"/>
    <col min="7" max="10" width="7.7109375" style="33" customWidth="1"/>
    <col min="11" max="11" width="11.28515625" style="33" customWidth="1"/>
    <col min="12" max="12" width="22.5703125" style="3" customWidth="1"/>
    <col min="13" max="13" width="11.140625" style="3" customWidth="1"/>
    <col min="14" max="14" width="6.5703125" style="3" customWidth="1"/>
    <col min="15" max="15" width="12" style="3" customWidth="1"/>
    <col min="16" max="16" width="13.140625" style="3" customWidth="1"/>
    <col min="17" max="16384" width="9.140625" style="3"/>
  </cols>
  <sheetData>
    <row r="1" spans="1:11" s="2" customFormat="1" ht="29.25" customHeight="1">
      <c r="A1" s="51" t="s">
        <v>0</v>
      </c>
      <c r="B1" s="76" t="s">
        <v>1</v>
      </c>
      <c r="C1" s="126" t="s">
        <v>2</v>
      </c>
      <c r="D1" s="191" t="s">
        <v>3</v>
      </c>
      <c r="E1" s="10" t="s">
        <v>4</v>
      </c>
      <c r="F1" s="156" t="s">
        <v>5</v>
      </c>
      <c r="G1" s="240" t="s">
        <v>6</v>
      </c>
      <c r="H1" s="263" t="s">
        <v>7</v>
      </c>
      <c r="I1" s="277" t="s">
        <v>8</v>
      </c>
      <c r="J1" s="296" t="s">
        <v>9</v>
      </c>
      <c r="K1" s="262" t="s">
        <v>10</v>
      </c>
    </row>
    <row r="2" spans="1:11" ht="15.75">
      <c r="B2" s="41"/>
      <c r="D2" s="153" t="s">
        <v>11</v>
      </c>
      <c r="E2" s="40"/>
      <c r="F2" s="106" t="s">
        <v>12</v>
      </c>
      <c r="G2" s="241"/>
      <c r="H2" s="241"/>
      <c r="I2" s="268"/>
      <c r="J2" s="297"/>
      <c r="K2" s="241"/>
    </row>
    <row r="3" spans="1:11" ht="9.9499999999999993" customHeight="1">
      <c r="B3" s="41"/>
      <c r="I3" s="269"/>
      <c r="J3" s="298"/>
    </row>
    <row r="4" spans="1:11" collapsed="1">
      <c r="A4" s="33" t="s">
        <v>13</v>
      </c>
      <c r="B4" s="41"/>
      <c r="C4" s="52">
        <v>100000</v>
      </c>
      <c r="D4" s="13" t="s">
        <v>14</v>
      </c>
      <c r="E4" s="13"/>
      <c r="F4" s="157"/>
      <c r="G4" s="242">
        <f t="shared" ref="G4:I4" si="0">G43</f>
        <v>2999959</v>
      </c>
      <c r="H4" s="243">
        <f t="shared" si="0"/>
        <v>3071926</v>
      </c>
      <c r="I4" s="278">
        <f t="shared" si="0"/>
        <v>3188265</v>
      </c>
      <c r="J4" s="299">
        <f t="shared" ref="J4" si="1">J43</f>
        <v>3105919</v>
      </c>
      <c r="K4" s="257">
        <f t="shared" ref="K4" si="2">K43</f>
        <v>3416536</v>
      </c>
    </row>
    <row r="5" spans="1:11" hidden="1" outlineLevel="1">
      <c r="B5" s="41"/>
      <c r="G5" s="213"/>
      <c r="H5" s="213"/>
      <c r="I5" s="270"/>
      <c r="J5" s="300"/>
      <c r="K5" s="213"/>
    </row>
    <row r="6" spans="1:11" hidden="1" outlineLevel="1">
      <c r="A6" s="33" t="s">
        <v>13</v>
      </c>
      <c r="B6" s="41"/>
      <c r="C6" s="127">
        <v>110000</v>
      </c>
      <c r="D6" s="16" t="s">
        <v>15</v>
      </c>
      <c r="G6" s="213"/>
      <c r="H6" s="213"/>
      <c r="I6" s="270"/>
      <c r="J6" s="300"/>
      <c r="K6" s="213"/>
    </row>
    <row r="7" spans="1:11" hidden="1" outlineLevel="1">
      <c r="A7" s="33" t="s">
        <v>16</v>
      </c>
      <c r="B7" s="41">
        <v>1000</v>
      </c>
      <c r="C7" s="127">
        <v>110001</v>
      </c>
      <c r="D7" s="12" t="s">
        <v>17</v>
      </c>
      <c r="E7" s="12" t="s">
        <v>18</v>
      </c>
      <c r="G7" s="244">
        <v>1616239</v>
      </c>
      <c r="H7" s="246">
        <v>1616240</v>
      </c>
      <c r="I7" s="279">
        <v>1676239</v>
      </c>
      <c r="J7" s="301">
        <v>1691868</v>
      </c>
      <c r="K7" s="215">
        <v>1719085</v>
      </c>
    </row>
    <row r="8" spans="1:11" hidden="1" outlineLevel="1">
      <c r="A8" s="33" t="s">
        <v>16</v>
      </c>
      <c r="B8" s="41">
        <v>1010</v>
      </c>
      <c r="C8" s="127">
        <v>110003</v>
      </c>
      <c r="D8" s="12" t="s">
        <v>19</v>
      </c>
      <c r="G8" s="244">
        <v>10000</v>
      </c>
      <c r="H8" s="246">
        <v>0</v>
      </c>
      <c r="I8" s="279">
        <v>10000</v>
      </c>
      <c r="J8" s="302">
        <v>7677</v>
      </c>
      <c r="K8" s="213">
        <v>8000</v>
      </c>
    </row>
    <row r="9" spans="1:11" hidden="1" outlineLevel="1">
      <c r="A9" s="33" t="s">
        <v>16</v>
      </c>
      <c r="B9" s="41">
        <v>1011</v>
      </c>
      <c r="C9" s="127">
        <v>110005</v>
      </c>
      <c r="D9" s="192" t="s">
        <v>20</v>
      </c>
      <c r="G9" s="244">
        <v>3000</v>
      </c>
      <c r="H9" s="246">
        <v>5511</v>
      </c>
      <c r="I9" s="279">
        <v>3000</v>
      </c>
      <c r="J9" s="301">
        <v>2785</v>
      </c>
      <c r="K9" s="215">
        <v>4000</v>
      </c>
    </row>
    <row r="10" spans="1:11" hidden="1" outlineLevel="1">
      <c r="A10" s="33" t="s">
        <v>16</v>
      </c>
      <c r="B10" s="44">
        <v>1012</v>
      </c>
      <c r="C10" s="127">
        <v>110007</v>
      </c>
      <c r="D10" s="192" t="s">
        <v>21</v>
      </c>
      <c r="G10" s="244">
        <v>8000</v>
      </c>
      <c r="H10" s="246">
        <v>20561</v>
      </c>
      <c r="I10" s="279">
        <v>4000</v>
      </c>
      <c r="J10" s="301">
        <v>9507</v>
      </c>
      <c r="K10" s="215">
        <v>5000</v>
      </c>
    </row>
    <row r="11" spans="1:11" hidden="1" outlineLevel="1">
      <c r="A11" s="33" t="s">
        <v>16</v>
      </c>
      <c r="B11" s="44">
        <v>1018</v>
      </c>
      <c r="C11" s="127">
        <v>110018</v>
      </c>
      <c r="D11" s="67" t="s">
        <v>22</v>
      </c>
      <c r="E11" s="14"/>
      <c r="F11" s="50"/>
      <c r="G11" s="171">
        <v>220625</v>
      </c>
      <c r="H11" s="255">
        <v>220625</v>
      </c>
      <c r="I11" s="280">
        <v>220625</v>
      </c>
      <c r="J11" s="302">
        <v>220625</v>
      </c>
      <c r="K11" s="170">
        <v>220625</v>
      </c>
    </row>
    <row r="12" spans="1:11" hidden="1" outlineLevel="1">
      <c r="A12" s="33" t="s">
        <v>16</v>
      </c>
      <c r="B12" s="44">
        <v>1019</v>
      </c>
      <c r="C12" s="127">
        <v>110019</v>
      </c>
      <c r="D12" s="192" t="s">
        <v>23</v>
      </c>
      <c r="G12" s="244">
        <v>102000</v>
      </c>
      <c r="H12" s="246">
        <v>163785</v>
      </c>
      <c r="I12" s="279">
        <v>161000</v>
      </c>
      <c r="J12" s="301">
        <v>158014</v>
      </c>
      <c r="K12" s="213">
        <v>159000</v>
      </c>
    </row>
    <row r="13" spans="1:11" hidden="1" outlineLevel="1">
      <c r="B13" s="44">
        <v>1020</v>
      </c>
      <c r="C13" s="128">
        <v>110020</v>
      </c>
      <c r="D13" s="192" t="s">
        <v>24</v>
      </c>
      <c r="G13" s="244"/>
      <c r="H13" s="246">
        <v>11403</v>
      </c>
      <c r="I13" s="279">
        <v>0</v>
      </c>
      <c r="J13" s="301">
        <v>0</v>
      </c>
      <c r="K13" s="215">
        <v>302363</v>
      </c>
    </row>
    <row r="14" spans="1:11" hidden="1" outlineLevel="1">
      <c r="A14" s="33" t="s">
        <v>16</v>
      </c>
      <c r="B14" s="41">
        <v>1710</v>
      </c>
      <c r="C14" s="128">
        <v>110021</v>
      </c>
      <c r="D14" s="192" t="s">
        <v>25</v>
      </c>
      <c r="G14" s="244">
        <v>170000</v>
      </c>
      <c r="H14" s="246">
        <v>170000</v>
      </c>
      <c r="I14" s="279">
        <v>170000</v>
      </c>
      <c r="J14" s="301">
        <v>170000</v>
      </c>
      <c r="K14" s="213">
        <v>170000</v>
      </c>
    </row>
    <row r="15" spans="1:11" hidden="1" outlineLevel="1">
      <c r="A15" s="33" t="s">
        <v>16</v>
      </c>
      <c r="B15" s="41">
        <v>1715</v>
      </c>
      <c r="C15" s="128">
        <v>110098</v>
      </c>
      <c r="D15" s="192" t="s">
        <v>26</v>
      </c>
      <c r="G15" s="245">
        <v>0</v>
      </c>
      <c r="H15" s="247">
        <v>50000</v>
      </c>
      <c r="I15" s="281">
        <v>0</v>
      </c>
      <c r="J15" s="303">
        <v>0</v>
      </c>
      <c r="K15" s="216">
        <v>0</v>
      </c>
    </row>
    <row r="16" spans="1:11" hidden="1" outlineLevel="1">
      <c r="A16" s="33" t="s">
        <v>27</v>
      </c>
      <c r="B16" s="41">
        <v>1049</v>
      </c>
      <c r="C16" s="128">
        <v>119999</v>
      </c>
      <c r="D16" s="16" t="s">
        <v>28</v>
      </c>
      <c r="G16" s="242">
        <f t="shared" ref="G16:J16" si="3">SUM(G7:G15)</f>
        <v>2129864</v>
      </c>
      <c r="H16" s="243">
        <f t="shared" si="3"/>
        <v>2258125</v>
      </c>
      <c r="I16" s="278">
        <f t="shared" si="3"/>
        <v>2244864</v>
      </c>
      <c r="J16" s="299">
        <f t="shared" si="3"/>
        <v>2260476</v>
      </c>
      <c r="K16" s="218">
        <f t="shared" ref="K16" si="4">SUM(K7:K15)</f>
        <v>2588073</v>
      </c>
    </row>
    <row r="17" spans="1:12" ht="12.75" hidden="1" customHeight="1" outlineLevel="1">
      <c r="B17" s="41"/>
      <c r="D17" s="16"/>
      <c r="G17" s="213"/>
      <c r="H17" s="213"/>
      <c r="I17" s="270"/>
      <c r="J17" s="300"/>
      <c r="K17" s="213"/>
    </row>
    <row r="18" spans="1:12" hidden="1" outlineLevel="1">
      <c r="A18" s="33" t="s">
        <v>13</v>
      </c>
      <c r="B18" s="41"/>
      <c r="C18" s="127">
        <v>120000</v>
      </c>
      <c r="D18" s="16" t="s">
        <v>29</v>
      </c>
      <c r="G18" s="213"/>
      <c r="H18" s="213"/>
      <c r="I18" s="270"/>
      <c r="J18" s="300"/>
      <c r="K18" s="213"/>
    </row>
    <row r="19" spans="1:12" hidden="1" outlineLevel="1">
      <c r="A19" s="33" t="s">
        <v>16</v>
      </c>
      <c r="B19" s="44">
        <v>1414</v>
      </c>
      <c r="C19" s="127">
        <v>120001</v>
      </c>
      <c r="D19" s="12" t="s">
        <v>30</v>
      </c>
      <c r="E19" s="12" t="s">
        <v>31</v>
      </c>
      <c r="F19" s="158"/>
      <c r="G19" s="244">
        <v>35000</v>
      </c>
      <c r="H19" s="246">
        <v>31669</v>
      </c>
      <c r="I19" s="279">
        <v>0</v>
      </c>
      <c r="J19" s="301">
        <v>0</v>
      </c>
      <c r="K19" s="215">
        <v>35000</v>
      </c>
    </row>
    <row r="20" spans="1:12" hidden="1" outlineLevel="1">
      <c r="A20" s="33" t="s">
        <v>16</v>
      </c>
      <c r="B20" s="44">
        <v>1415</v>
      </c>
      <c r="C20" s="127">
        <v>120002</v>
      </c>
      <c r="D20" s="12" t="s">
        <v>32</v>
      </c>
      <c r="E20" s="12" t="s">
        <v>31</v>
      </c>
      <c r="F20" s="158"/>
      <c r="G20" s="244">
        <v>20000</v>
      </c>
      <c r="H20" s="246">
        <v>46189</v>
      </c>
      <c r="I20" s="279">
        <v>40000</v>
      </c>
      <c r="J20" s="301">
        <v>31966</v>
      </c>
      <c r="K20" s="215">
        <v>38000</v>
      </c>
    </row>
    <row r="21" spans="1:12" hidden="1" outlineLevel="1">
      <c r="A21" s="33" t="s">
        <v>16</v>
      </c>
      <c r="B21" s="44">
        <v>1417</v>
      </c>
      <c r="C21" s="127">
        <v>120003</v>
      </c>
      <c r="D21" s="12" t="s">
        <v>33</v>
      </c>
      <c r="E21" s="12" t="s">
        <v>31</v>
      </c>
      <c r="F21" s="158"/>
      <c r="G21" s="244">
        <v>65000</v>
      </c>
      <c r="H21" s="246">
        <v>128072</v>
      </c>
      <c r="I21" s="279">
        <v>100000</v>
      </c>
      <c r="J21" s="301">
        <v>31249</v>
      </c>
      <c r="K21" s="215">
        <v>43000</v>
      </c>
      <c r="L21" s="144"/>
    </row>
    <row r="22" spans="1:12" hidden="1" outlineLevel="1">
      <c r="A22" s="33" t="s">
        <v>16</v>
      </c>
      <c r="B22" s="44">
        <v>1418</v>
      </c>
      <c r="C22" s="127">
        <v>120004</v>
      </c>
      <c r="D22" s="12" t="s">
        <v>34</v>
      </c>
      <c r="E22" s="12" t="s">
        <v>31</v>
      </c>
      <c r="F22" s="158"/>
      <c r="G22" s="245">
        <v>100000</v>
      </c>
      <c r="H22" s="247">
        <v>94789</v>
      </c>
      <c r="I22" s="281">
        <v>110000</v>
      </c>
      <c r="J22" s="303">
        <v>129650</v>
      </c>
      <c r="K22" s="217">
        <v>45000</v>
      </c>
      <c r="L22" s="144"/>
    </row>
    <row r="23" spans="1:12" hidden="1" outlineLevel="1">
      <c r="A23" s="33" t="s">
        <v>27</v>
      </c>
      <c r="B23" s="44">
        <v>1419</v>
      </c>
      <c r="C23" s="127">
        <v>129999</v>
      </c>
      <c r="D23" s="16" t="s">
        <v>35</v>
      </c>
      <c r="F23" s="158"/>
      <c r="G23" s="242">
        <f t="shared" ref="G23:J23" si="5">SUM(G19:G22)</f>
        <v>220000</v>
      </c>
      <c r="H23" s="243">
        <f t="shared" si="5"/>
        <v>300719</v>
      </c>
      <c r="I23" s="278">
        <f t="shared" si="5"/>
        <v>250000</v>
      </c>
      <c r="J23" s="299">
        <f t="shared" si="5"/>
        <v>192865</v>
      </c>
      <c r="K23" s="218">
        <f t="shared" ref="K23" si="6">SUM(K19:K22)</f>
        <v>161000</v>
      </c>
    </row>
    <row r="24" spans="1:12" hidden="1" outlineLevel="1">
      <c r="B24" s="57"/>
      <c r="F24" s="158"/>
      <c r="G24" s="213"/>
      <c r="H24" s="213"/>
      <c r="I24" s="270"/>
      <c r="J24" s="300"/>
      <c r="K24" s="213"/>
    </row>
    <row r="25" spans="1:12" hidden="1" outlineLevel="1">
      <c r="A25" s="33" t="s">
        <v>13</v>
      </c>
      <c r="B25" s="57"/>
      <c r="C25" s="127">
        <v>130000</v>
      </c>
      <c r="D25" s="16" t="s">
        <v>36</v>
      </c>
      <c r="F25" s="158"/>
      <c r="G25" s="213"/>
      <c r="H25" s="213"/>
      <c r="I25" s="270"/>
      <c r="J25" s="300"/>
      <c r="K25" s="213"/>
    </row>
    <row r="26" spans="1:12" hidden="1" outlineLevel="1">
      <c r="A26" s="33" t="s">
        <v>16</v>
      </c>
      <c r="B26" s="41">
        <v>1800</v>
      </c>
      <c r="C26" s="127">
        <v>130001</v>
      </c>
      <c r="D26" s="67" t="s">
        <v>37</v>
      </c>
      <c r="E26" s="12" t="s">
        <v>38</v>
      </c>
      <c r="F26" s="85"/>
      <c r="G26" s="245">
        <v>135000</v>
      </c>
      <c r="H26" s="247">
        <v>60274</v>
      </c>
      <c r="I26" s="281">
        <v>80000</v>
      </c>
      <c r="J26" s="303">
        <v>130215</v>
      </c>
      <c r="K26" s="217">
        <v>154700</v>
      </c>
    </row>
    <row r="27" spans="1:12" hidden="1" outlineLevel="1">
      <c r="A27" s="33" t="s">
        <v>27</v>
      </c>
      <c r="B27" s="41"/>
      <c r="C27" s="127">
        <v>139999</v>
      </c>
      <c r="D27" s="67" t="s">
        <v>39</v>
      </c>
      <c r="F27" s="50"/>
      <c r="G27" s="242">
        <f t="shared" ref="G27:J27" si="7">G26</f>
        <v>135000</v>
      </c>
      <c r="H27" s="243">
        <f t="shared" si="7"/>
        <v>60274</v>
      </c>
      <c r="I27" s="278">
        <f t="shared" si="7"/>
        <v>80000</v>
      </c>
      <c r="J27" s="299">
        <f t="shared" si="7"/>
        <v>130215</v>
      </c>
      <c r="K27" s="223">
        <f t="shared" ref="K27" si="8">K26</f>
        <v>154700</v>
      </c>
    </row>
    <row r="28" spans="1:12" hidden="1" outlineLevel="1">
      <c r="B28" s="41"/>
      <c r="D28" s="67"/>
      <c r="F28" s="50"/>
      <c r="G28" s="213"/>
      <c r="H28" s="213"/>
      <c r="I28" s="270"/>
      <c r="J28" s="300"/>
      <c r="K28" s="213"/>
    </row>
    <row r="29" spans="1:12" hidden="1" outlineLevel="1">
      <c r="A29" s="33" t="s">
        <v>13</v>
      </c>
      <c r="B29" s="41"/>
      <c r="C29" s="127">
        <v>140000</v>
      </c>
      <c r="D29" s="66" t="s">
        <v>40</v>
      </c>
      <c r="E29" s="12" t="s">
        <v>31</v>
      </c>
      <c r="F29" s="50"/>
      <c r="G29" s="213"/>
      <c r="H29" s="213"/>
      <c r="I29" s="270"/>
      <c r="J29" s="300"/>
      <c r="K29" s="213"/>
    </row>
    <row r="30" spans="1:12" hidden="1" outlineLevel="1">
      <c r="A30" s="33" t="s">
        <v>16</v>
      </c>
      <c r="B30" s="41">
        <v>51198</v>
      </c>
      <c r="C30" s="127">
        <v>140001</v>
      </c>
      <c r="D30" s="67" t="s">
        <v>41</v>
      </c>
      <c r="E30" s="4"/>
      <c r="F30" s="52"/>
      <c r="G30" s="245">
        <v>342595</v>
      </c>
      <c r="H30" s="247">
        <v>342595</v>
      </c>
      <c r="I30" s="281">
        <v>250401</v>
      </c>
      <c r="J30" s="303">
        <v>250401</v>
      </c>
      <c r="K30" s="217">
        <v>302363</v>
      </c>
    </row>
    <row r="31" spans="1:12" hidden="1" outlineLevel="1">
      <c r="A31" s="33" t="s">
        <v>27</v>
      </c>
      <c r="B31" s="41">
        <v>51589</v>
      </c>
      <c r="C31" s="127">
        <v>140598</v>
      </c>
      <c r="D31" s="66" t="s">
        <v>42</v>
      </c>
      <c r="F31" s="50"/>
      <c r="G31" s="242">
        <v>342595</v>
      </c>
      <c r="H31" s="243">
        <v>342595</v>
      </c>
      <c r="I31" s="278">
        <f t="shared" ref="I31:J31" si="9">I30</f>
        <v>250401</v>
      </c>
      <c r="J31" s="299">
        <f t="shared" si="9"/>
        <v>250401</v>
      </c>
      <c r="K31" s="218">
        <f t="shared" ref="K31" si="10">K30</f>
        <v>302363</v>
      </c>
    </row>
    <row r="32" spans="1:12" hidden="1" outlineLevel="1">
      <c r="B32" s="41"/>
      <c r="G32" s="213"/>
      <c r="H32" s="213"/>
      <c r="I32" s="270"/>
      <c r="J32" s="300"/>
      <c r="K32" s="213"/>
    </row>
    <row r="33" spans="1:11" hidden="1" outlineLevel="1">
      <c r="A33" s="33" t="s">
        <v>13</v>
      </c>
      <c r="B33" s="41"/>
      <c r="C33" s="127">
        <v>150000</v>
      </c>
      <c r="D33" s="16" t="s">
        <v>43</v>
      </c>
      <c r="G33" s="213"/>
      <c r="H33" s="213"/>
      <c r="I33" s="270"/>
      <c r="J33" s="300"/>
      <c r="K33" s="213"/>
    </row>
    <row r="34" spans="1:11" hidden="1" outlineLevel="1">
      <c r="A34" s="33" t="s">
        <v>16</v>
      </c>
      <c r="B34" s="41">
        <v>1050</v>
      </c>
      <c r="C34" s="127">
        <v>150001</v>
      </c>
      <c r="D34" s="12" t="s">
        <v>44</v>
      </c>
      <c r="E34" s="12" t="s">
        <v>18</v>
      </c>
      <c r="G34" s="244">
        <v>50000</v>
      </c>
      <c r="H34" s="246">
        <v>7000</v>
      </c>
      <c r="I34" s="279">
        <v>50000</v>
      </c>
      <c r="J34" s="301">
        <v>3100</v>
      </c>
      <c r="K34" s="215">
        <v>5000</v>
      </c>
    </row>
    <row r="35" spans="1:11" hidden="1" outlineLevel="1">
      <c r="A35" s="33" t="s">
        <v>16</v>
      </c>
      <c r="B35" s="44">
        <v>1110</v>
      </c>
      <c r="C35" s="127">
        <v>150002</v>
      </c>
      <c r="D35" s="12" t="s">
        <v>45</v>
      </c>
      <c r="E35" s="12" t="s">
        <v>18</v>
      </c>
      <c r="G35" s="244">
        <v>10000</v>
      </c>
      <c r="H35" s="246">
        <v>0</v>
      </c>
      <c r="I35" s="279">
        <v>200000</v>
      </c>
      <c r="J35" s="301">
        <v>100000</v>
      </c>
      <c r="K35" s="215">
        <v>100000</v>
      </c>
    </row>
    <row r="36" spans="1:11" hidden="1" outlineLevel="1">
      <c r="A36" s="33" t="s">
        <v>16</v>
      </c>
      <c r="B36" s="41">
        <v>1300</v>
      </c>
      <c r="C36" s="127">
        <v>150003</v>
      </c>
      <c r="D36" s="12" t="s">
        <v>46</v>
      </c>
      <c r="E36" s="12" t="s">
        <v>18</v>
      </c>
      <c r="G36" s="244">
        <v>40000</v>
      </c>
      <c r="H36" s="246">
        <v>39000</v>
      </c>
      <c r="I36" s="279">
        <v>45000</v>
      </c>
      <c r="J36" s="301">
        <v>39600</v>
      </c>
      <c r="K36" s="215">
        <v>41400</v>
      </c>
    </row>
    <row r="37" spans="1:11" hidden="1" outlineLevel="1">
      <c r="A37" s="33" t="s">
        <v>16</v>
      </c>
      <c r="B37" s="44">
        <v>1201</v>
      </c>
      <c r="C37" s="127">
        <v>150004</v>
      </c>
      <c r="D37" s="12" t="s">
        <v>47</v>
      </c>
      <c r="E37" s="12" t="s">
        <v>18</v>
      </c>
      <c r="G37" s="244">
        <v>3000</v>
      </c>
      <c r="H37" s="246">
        <v>11612</v>
      </c>
      <c r="I37" s="279">
        <v>12000</v>
      </c>
      <c r="J37" s="301">
        <v>7253</v>
      </c>
      <c r="K37" s="215">
        <v>8000</v>
      </c>
    </row>
    <row r="38" spans="1:11" hidden="1" outlineLevel="1">
      <c r="B38" s="44">
        <v>3012</v>
      </c>
      <c r="C38" s="127">
        <v>150005</v>
      </c>
      <c r="D38" s="12" t="s">
        <v>48</v>
      </c>
      <c r="G38" s="244">
        <v>10000</v>
      </c>
      <c r="H38" s="246">
        <v>15550</v>
      </c>
      <c r="I38" s="279">
        <v>16000</v>
      </c>
      <c r="J38" s="302">
        <v>29975</v>
      </c>
      <c r="K38" s="215">
        <v>16000</v>
      </c>
    </row>
    <row r="39" spans="1:11" hidden="1" outlineLevel="1">
      <c r="A39" s="33" t="s">
        <v>16</v>
      </c>
      <c r="B39" s="70">
        <v>1900</v>
      </c>
      <c r="C39" s="127">
        <v>150006</v>
      </c>
      <c r="D39" s="12" t="s">
        <v>49</v>
      </c>
      <c r="E39" s="12" t="s">
        <v>18</v>
      </c>
      <c r="F39" s="87"/>
      <c r="G39" s="244">
        <v>59500</v>
      </c>
      <c r="H39" s="246">
        <v>36844</v>
      </c>
      <c r="I39" s="280">
        <v>40000</v>
      </c>
      <c r="J39" s="301">
        <v>81730</v>
      </c>
      <c r="K39" s="170">
        <v>40000</v>
      </c>
    </row>
    <row r="40" spans="1:11" hidden="1" outlineLevel="1">
      <c r="A40" s="33" t="s">
        <v>16</v>
      </c>
      <c r="B40" s="70">
        <v>5081</v>
      </c>
      <c r="C40" s="127">
        <v>150007</v>
      </c>
      <c r="D40" s="12" t="s">
        <v>50</v>
      </c>
      <c r="F40" s="50"/>
      <c r="G40" s="245">
        <v>0</v>
      </c>
      <c r="H40" s="247">
        <v>207</v>
      </c>
      <c r="I40" s="281">
        <v>0</v>
      </c>
      <c r="J40" s="303">
        <v>10304</v>
      </c>
      <c r="K40" s="216">
        <v>0</v>
      </c>
    </row>
    <row r="41" spans="1:11" hidden="1" outlineLevel="1">
      <c r="A41" s="33" t="s">
        <v>27</v>
      </c>
      <c r="B41" s="70">
        <v>1899</v>
      </c>
      <c r="C41" s="127">
        <v>150099</v>
      </c>
      <c r="D41" s="16" t="s">
        <v>51</v>
      </c>
      <c r="G41" s="242">
        <f t="shared" ref="G41:J41" si="11">SUM(G34:G40)</f>
        <v>172500</v>
      </c>
      <c r="H41" s="243">
        <f t="shared" si="11"/>
        <v>110213</v>
      </c>
      <c r="I41" s="278">
        <f t="shared" si="11"/>
        <v>363000</v>
      </c>
      <c r="J41" s="299">
        <f t="shared" si="11"/>
        <v>271962</v>
      </c>
      <c r="K41" s="218">
        <f t="shared" ref="K41" si="12">SUM(K34:K40)</f>
        <v>210400</v>
      </c>
    </row>
    <row r="42" spans="1:11" hidden="1" outlineLevel="1">
      <c r="B42" s="41"/>
      <c r="G42" s="213"/>
      <c r="H42" s="213"/>
      <c r="I42" s="270"/>
      <c r="J42" s="300"/>
      <c r="K42" s="213"/>
    </row>
    <row r="43" spans="1:11" hidden="1" outlineLevel="1">
      <c r="A43" s="33" t="s">
        <v>27</v>
      </c>
      <c r="B43" s="41"/>
      <c r="C43" s="129">
        <v>199999</v>
      </c>
      <c r="D43" s="13" t="s">
        <v>52</v>
      </c>
      <c r="E43" s="15"/>
      <c r="F43" s="159"/>
      <c r="G43" s="242">
        <f t="shared" ref="G43:I43" si="13">G16+G23+G26++G31+G41</f>
        <v>2999959</v>
      </c>
      <c r="H43" s="243">
        <f t="shared" si="13"/>
        <v>3071926</v>
      </c>
      <c r="I43" s="278">
        <f t="shared" si="13"/>
        <v>3188265</v>
      </c>
      <c r="J43" s="299">
        <f t="shared" ref="J43" si="14">J16+J23+J26++J31+J41</f>
        <v>3105919</v>
      </c>
      <c r="K43" s="257">
        <f t="shared" ref="K43" si="15">K16+K23+K26++K31+K41</f>
        <v>3416536</v>
      </c>
    </row>
    <row r="44" spans="1:11" hidden="1" outlineLevel="1">
      <c r="B44" s="41"/>
      <c r="C44" s="130"/>
      <c r="D44" s="11"/>
      <c r="E44" s="14"/>
      <c r="F44" s="50"/>
      <c r="G44" s="213"/>
      <c r="H44" s="213"/>
      <c r="I44" s="270"/>
      <c r="J44" s="300"/>
      <c r="K44" s="213"/>
    </row>
    <row r="45" spans="1:11">
      <c r="A45" s="50" t="s">
        <v>13</v>
      </c>
      <c r="B45" s="41"/>
      <c r="C45" s="107"/>
      <c r="D45" s="193" t="s">
        <v>53</v>
      </c>
      <c r="E45" s="60"/>
      <c r="F45" s="289"/>
      <c r="G45" s="160"/>
      <c r="H45" s="160"/>
      <c r="I45" s="282"/>
      <c r="J45" s="304"/>
      <c r="K45" s="258"/>
    </row>
    <row r="46" spans="1:11" collapsed="1">
      <c r="A46" s="33" t="s">
        <v>13</v>
      </c>
      <c r="B46" s="41"/>
      <c r="C46" s="130">
        <v>200200</v>
      </c>
      <c r="D46" s="61" t="s">
        <v>54</v>
      </c>
      <c r="E46" s="61" t="s">
        <v>18</v>
      </c>
      <c r="F46" s="317"/>
      <c r="G46" s="244">
        <f t="shared" ref="G46:I46" si="16">G77</f>
        <v>190010</v>
      </c>
      <c r="H46" s="246">
        <f t="shared" si="16"/>
        <v>232780</v>
      </c>
      <c r="I46" s="279">
        <f t="shared" si="16"/>
        <v>205691.25</v>
      </c>
      <c r="J46" s="301">
        <f t="shared" ref="J46" si="17">J77</f>
        <v>286336</v>
      </c>
      <c r="K46" s="213">
        <f t="shared" ref="K46" si="18">K77</f>
        <v>208050</v>
      </c>
    </row>
    <row r="47" spans="1:11" s="4" customFormat="1" hidden="1" outlineLevel="1">
      <c r="A47" s="52"/>
      <c r="B47" s="41"/>
      <c r="C47" s="130"/>
      <c r="D47" s="14"/>
      <c r="E47" s="14"/>
      <c r="F47" s="50"/>
      <c r="G47" s="242"/>
      <c r="H47" s="243"/>
      <c r="I47" s="278"/>
      <c r="J47" s="299"/>
      <c r="K47" s="223"/>
    </row>
    <row r="48" spans="1:11" s="4" customFormat="1" hidden="1" outlineLevel="1">
      <c r="A48" s="33" t="s">
        <v>13</v>
      </c>
      <c r="B48" s="41"/>
      <c r="C48" s="130">
        <v>200100</v>
      </c>
      <c r="D48" s="11" t="s">
        <v>55</v>
      </c>
      <c r="E48" s="14"/>
      <c r="F48" s="50"/>
      <c r="G48" s="244"/>
      <c r="H48" s="246"/>
      <c r="I48" s="279"/>
      <c r="J48" s="301"/>
      <c r="K48" s="215"/>
    </row>
    <row r="49" spans="1:11" s="4" customFormat="1" hidden="1" outlineLevel="1">
      <c r="A49" s="33" t="s">
        <v>16</v>
      </c>
      <c r="B49" s="44">
        <v>2100</v>
      </c>
      <c r="C49" s="130">
        <v>200101</v>
      </c>
      <c r="D49" s="14" t="s">
        <v>56</v>
      </c>
      <c r="E49" s="14"/>
      <c r="F49" s="50"/>
      <c r="G49" s="244">
        <v>98000</v>
      </c>
      <c r="H49" s="246">
        <v>88096</v>
      </c>
      <c r="I49" s="279">
        <v>77000</v>
      </c>
      <c r="J49" s="301">
        <v>86408</v>
      </c>
      <c r="K49" s="215">
        <v>85000</v>
      </c>
    </row>
    <row r="50" spans="1:11" s="4" customFormat="1" hidden="1" outlineLevel="1">
      <c r="A50" s="33" t="s">
        <v>16</v>
      </c>
      <c r="B50" s="44">
        <v>2101</v>
      </c>
      <c r="C50" s="130">
        <v>200102</v>
      </c>
      <c r="D50" s="14" t="s">
        <v>57</v>
      </c>
      <c r="E50" s="14"/>
      <c r="F50" s="50"/>
      <c r="G50" s="245">
        <v>4000</v>
      </c>
      <c r="H50" s="247">
        <v>63866</v>
      </c>
      <c r="I50" s="281">
        <v>59000</v>
      </c>
      <c r="J50" s="303">
        <v>59000</v>
      </c>
      <c r="K50" s="217">
        <v>58500</v>
      </c>
    </row>
    <row r="51" spans="1:11" s="4" customFormat="1" hidden="1" outlineLevel="1">
      <c r="A51" s="33" t="s">
        <v>27</v>
      </c>
      <c r="B51" s="44">
        <v>2109</v>
      </c>
      <c r="C51" s="130">
        <v>200199</v>
      </c>
      <c r="D51" s="11" t="s">
        <v>58</v>
      </c>
      <c r="E51" s="14"/>
      <c r="F51" s="50"/>
      <c r="G51" s="242">
        <f t="shared" ref="G51:I51" si="19">SUM(G49:G50)</f>
        <v>102000</v>
      </c>
      <c r="H51" s="243">
        <f t="shared" si="19"/>
        <v>151962</v>
      </c>
      <c r="I51" s="278">
        <f t="shared" si="19"/>
        <v>136000</v>
      </c>
      <c r="J51" s="299">
        <f t="shared" ref="J51" si="20">SUM(J49:J50)</f>
        <v>145408</v>
      </c>
      <c r="K51" s="223">
        <f t="shared" ref="K51" si="21">SUM(K49:K50)</f>
        <v>143500</v>
      </c>
    </row>
    <row r="52" spans="1:11" s="4" customFormat="1" hidden="1" outlineLevel="1">
      <c r="A52" s="33"/>
      <c r="B52" s="57"/>
      <c r="C52" s="130"/>
      <c r="D52" s="11"/>
      <c r="E52" s="14"/>
      <c r="F52" s="50"/>
      <c r="G52" s="223"/>
      <c r="H52" s="243"/>
      <c r="I52" s="272"/>
      <c r="J52" s="305"/>
      <c r="K52" s="223"/>
    </row>
    <row r="53" spans="1:11" s="4" customFormat="1" hidden="1" outlineLevel="1">
      <c r="A53" s="50" t="s">
        <v>13</v>
      </c>
      <c r="B53" s="41"/>
      <c r="C53" s="130">
        <v>200200</v>
      </c>
      <c r="D53" s="11" t="s">
        <v>59</v>
      </c>
      <c r="E53" s="14"/>
      <c r="F53" s="50"/>
      <c r="G53" s="215"/>
      <c r="H53" s="246"/>
      <c r="I53" s="271"/>
      <c r="J53" s="306"/>
      <c r="K53" s="215"/>
    </row>
    <row r="54" spans="1:11" s="4" customFormat="1" hidden="1" outlineLevel="1">
      <c r="A54" s="33" t="s">
        <v>16</v>
      </c>
      <c r="B54" s="41">
        <v>2001</v>
      </c>
      <c r="C54" s="107">
        <v>200201</v>
      </c>
      <c r="D54" s="14" t="s">
        <v>60</v>
      </c>
      <c r="E54" s="14"/>
      <c r="F54" s="50"/>
      <c r="G54" s="244">
        <v>30450</v>
      </c>
      <c r="H54" s="246">
        <v>38167</v>
      </c>
      <c r="I54" s="279">
        <v>30450</v>
      </c>
      <c r="J54" s="301">
        <v>34982</v>
      </c>
      <c r="K54" s="215">
        <v>37000</v>
      </c>
    </row>
    <row r="55" spans="1:11" s="4" customFormat="1" hidden="1" outlineLevel="1">
      <c r="A55" s="33" t="s">
        <v>16</v>
      </c>
      <c r="B55" s="41">
        <v>2000</v>
      </c>
      <c r="C55" s="107">
        <v>200211</v>
      </c>
      <c r="D55" s="14" t="s">
        <v>61</v>
      </c>
      <c r="E55" s="14"/>
      <c r="F55" s="50"/>
      <c r="G55" s="244">
        <v>2900</v>
      </c>
      <c r="H55" s="246">
        <v>2313</v>
      </c>
      <c r="I55" s="279">
        <v>2400</v>
      </c>
      <c r="J55" s="301">
        <v>2341</v>
      </c>
      <c r="K55" s="215">
        <v>2400</v>
      </c>
    </row>
    <row r="56" spans="1:11" s="4" customFormat="1" hidden="1" outlineLevel="1">
      <c r="A56" s="33" t="s">
        <v>16</v>
      </c>
      <c r="B56" s="41">
        <v>2010</v>
      </c>
      <c r="C56" s="107">
        <v>200212</v>
      </c>
      <c r="D56" s="14" t="s">
        <v>62</v>
      </c>
      <c r="E56" s="14"/>
      <c r="F56" s="85"/>
      <c r="G56" s="244">
        <v>4300</v>
      </c>
      <c r="H56" s="246">
        <v>3300</v>
      </c>
      <c r="I56" s="279">
        <v>3000</v>
      </c>
      <c r="J56" s="301">
        <v>7269</v>
      </c>
      <c r="K56" s="215">
        <v>8000</v>
      </c>
    </row>
    <row r="57" spans="1:11" s="4" customFormat="1" hidden="1" outlineLevel="1">
      <c r="A57" s="33" t="s">
        <v>16</v>
      </c>
      <c r="B57" s="41">
        <v>2011</v>
      </c>
      <c r="C57" s="107">
        <v>200213</v>
      </c>
      <c r="D57" s="14" t="s">
        <v>63</v>
      </c>
      <c r="E57" s="14"/>
      <c r="F57" s="50"/>
      <c r="G57" s="244">
        <v>3000</v>
      </c>
      <c r="H57" s="246">
        <v>5203</v>
      </c>
      <c r="I57" s="279">
        <v>3000</v>
      </c>
      <c r="J57" s="301">
        <v>3133</v>
      </c>
      <c r="K57" s="215">
        <v>3300</v>
      </c>
    </row>
    <row r="58" spans="1:11" s="4" customFormat="1" hidden="1" outlineLevel="1">
      <c r="A58" s="33" t="s">
        <v>16</v>
      </c>
      <c r="B58" s="41">
        <v>2013</v>
      </c>
      <c r="C58" s="107">
        <v>200214</v>
      </c>
      <c r="D58" s="14" t="s">
        <v>64</v>
      </c>
      <c r="E58" s="14"/>
      <c r="F58" s="50"/>
      <c r="G58" s="244">
        <v>1500</v>
      </c>
      <c r="H58" s="246">
        <v>1261</v>
      </c>
      <c r="I58" s="279">
        <v>1200</v>
      </c>
      <c r="J58" s="301">
        <v>412</v>
      </c>
      <c r="K58" s="215">
        <v>500</v>
      </c>
    </row>
    <row r="59" spans="1:11" s="4" customFormat="1" hidden="1" outlineLevel="1">
      <c r="A59" s="33" t="s">
        <v>16</v>
      </c>
      <c r="B59" s="41">
        <v>2014</v>
      </c>
      <c r="C59" s="107">
        <v>200215</v>
      </c>
      <c r="D59" s="14" t="s">
        <v>65</v>
      </c>
      <c r="E59" s="14"/>
      <c r="F59" s="50"/>
      <c r="G59" s="244">
        <v>500</v>
      </c>
      <c r="H59" s="246">
        <v>3043</v>
      </c>
      <c r="I59" s="279">
        <v>500</v>
      </c>
      <c r="J59" s="302">
        <v>4081</v>
      </c>
      <c r="K59" s="215">
        <v>2000</v>
      </c>
    </row>
    <row r="60" spans="1:11" s="4" customFormat="1" hidden="1" outlineLevel="1">
      <c r="A60" s="33" t="s">
        <v>16</v>
      </c>
      <c r="B60" s="41">
        <v>2020</v>
      </c>
      <c r="C60" s="107">
        <v>200220</v>
      </c>
      <c r="D60" s="14" t="s">
        <v>66</v>
      </c>
      <c r="E60" s="14"/>
      <c r="F60" s="107"/>
      <c r="G60" s="244">
        <v>6000</v>
      </c>
      <c r="H60" s="246">
        <v>4000</v>
      </c>
      <c r="I60" s="279">
        <v>2000</v>
      </c>
      <c r="J60" s="301">
        <v>7039</v>
      </c>
      <c r="K60" s="215">
        <v>2000</v>
      </c>
    </row>
    <row r="61" spans="1:11" s="4" customFormat="1" hidden="1" outlineLevel="1">
      <c r="A61" s="33" t="s">
        <v>16</v>
      </c>
      <c r="B61" s="41">
        <v>2021</v>
      </c>
      <c r="C61" s="107">
        <v>200221</v>
      </c>
      <c r="D61" s="14" t="s">
        <v>67</v>
      </c>
      <c r="E61" s="14"/>
      <c r="F61" s="50"/>
      <c r="G61" s="244">
        <v>5000</v>
      </c>
      <c r="H61" s="246">
        <v>740</v>
      </c>
      <c r="I61" s="279">
        <v>1500</v>
      </c>
      <c r="J61" s="301">
        <v>2328</v>
      </c>
      <c r="K61" s="215">
        <v>2500</v>
      </c>
    </row>
    <row r="62" spans="1:11" s="4" customFormat="1" hidden="1" outlineLevel="1">
      <c r="A62" s="33" t="s">
        <v>16</v>
      </c>
      <c r="B62" s="41">
        <v>2030</v>
      </c>
      <c r="C62" s="107">
        <v>200230</v>
      </c>
      <c r="D62" s="14" t="s">
        <v>68</v>
      </c>
      <c r="E62" s="14"/>
      <c r="F62" s="107"/>
      <c r="G62" s="171">
        <v>13000</v>
      </c>
      <c r="H62" s="255">
        <v>14982</v>
      </c>
      <c r="I62" s="280">
        <v>11000</v>
      </c>
      <c r="J62" s="302">
        <v>16382</v>
      </c>
      <c r="K62" s="170">
        <v>16500</v>
      </c>
    </row>
    <row r="63" spans="1:11" s="4" customFormat="1" hidden="1" outlineLevel="1">
      <c r="A63" s="33" t="s">
        <v>16</v>
      </c>
      <c r="B63" s="41">
        <v>2050</v>
      </c>
      <c r="C63" s="107">
        <v>200250</v>
      </c>
      <c r="D63" s="14" t="s">
        <v>69</v>
      </c>
      <c r="E63" s="14"/>
      <c r="F63" s="50"/>
      <c r="G63" s="244">
        <v>3500</v>
      </c>
      <c r="H63" s="246">
        <v>1865</v>
      </c>
      <c r="I63" s="279">
        <v>2800</v>
      </c>
      <c r="J63" s="302">
        <v>889</v>
      </c>
      <c r="K63" s="215">
        <v>1000</v>
      </c>
    </row>
    <row r="64" spans="1:11" s="4" customFormat="1" hidden="1" outlineLevel="1">
      <c r="A64" s="33" t="s">
        <v>16</v>
      </c>
      <c r="B64" s="41">
        <v>2070</v>
      </c>
      <c r="C64" s="107">
        <v>200270</v>
      </c>
      <c r="D64" s="14" t="s">
        <v>70</v>
      </c>
      <c r="E64" s="14"/>
      <c r="F64" s="50"/>
      <c r="G64" s="244">
        <v>7500</v>
      </c>
      <c r="H64" s="246">
        <v>0</v>
      </c>
      <c r="I64" s="279">
        <v>0</v>
      </c>
      <c r="J64" s="301">
        <v>0</v>
      </c>
      <c r="K64" s="215">
        <v>0</v>
      </c>
    </row>
    <row r="65" spans="1:11" s="4" customFormat="1" hidden="1" outlineLevel="1">
      <c r="A65" s="33" t="s">
        <v>16</v>
      </c>
      <c r="B65" s="41">
        <v>2071</v>
      </c>
      <c r="C65" s="107">
        <v>200271</v>
      </c>
      <c r="D65" s="14" t="s">
        <v>71</v>
      </c>
      <c r="E65" s="14"/>
      <c r="F65" s="107"/>
      <c r="G65" s="244">
        <v>5000</v>
      </c>
      <c r="H65" s="246">
        <v>5502</v>
      </c>
      <c r="I65" s="279">
        <v>5500</v>
      </c>
      <c r="J65" s="301">
        <v>5519</v>
      </c>
      <c r="K65" s="215">
        <v>5500</v>
      </c>
    </row>
    <row r="66" spans="1:11" s="4" customFormat="1" hidden="1" outlineLevel="1">
      <c r="A66" s="33" t="s">
        <v>16</v>
      </c>
      <c r="B66" s="41">
        <v>2080</v>
      </c>
      <c r="C66" s="131" t="s">
        <v>72</v>
      </c>
      <c r="D66" s="194" t="s">
        <v>73</v>
      </c>
      <c r="E66" s="77"/>
      <c r="F66" s="85"/>
      <c r="G66" s="244">
        <v>1000</v>
      </c>
      <c r="H66" s="246">
        <v>0</v>
      </c>
      <c r="I66" s="279">
        <v>0</v>
      </c>
      <c r="J66" s="301">
        <v>0</v>
      </c>
      <c r="K66" s="215">
        <v>0</v>
      </c>
    </row>
    <row r="67" spans="1:11" s="4" customFormat="1" hidden="1" outlineLevel="1">
      <c r="A67" s="50" t="s">
        <v>16</v>
      </c>
      <c r="B67" s="41">
        <v>2090</v>
      </c>
      <c r="C67" s="107">
        <v>200290</v>
      </c>
      <c r="D67" s="14" t="s">
        <v>74</v>
      </c>
      <c r="E67" s="14"/>
      <c r="F67" s="50"/>
      <c r="G67" s="245">
        <v>1500</v>
      </c>
      <c r="H67" s="247">
        <v>650</v>
      </c>
      <c r="I67" s="281">
        <v>650</v>
      </c>
      <c r="J67" s="303">
        <v>761</v>
      </c>
      <c r="K67" s="217">
        <v>800</v>
      </c>
    </row>
    <row r="68" spans="1:11" s="4" customFormat="1" hidden="1" outlineLevel="1">
      <c r="A68" s="50" t="s">
        <v>27</v>
      </c>
      <c r="B68" s="44">
        <v>2099</v>
      </c>
      <c r="C68" s="130">
        <v>200299</v>
      </c>
      <c r="D68" s="11" t="s">
        <v>75</v>
      </c>
      <c r="E68" s="14"/>
      <c r="F68" s="50"/>
      <c r="G68" s="242">
        <f t="shared" ref="G68:J68" si="22">SUM(G54:G67)</f>
        <v>85150</v>
      </c>
      <c r="H68" s="243">
        <f t="shared" si="22"/>
        <v>81026</v>
      </c>
      <c r="I68" s="278">
        <f t="shared" si="22"/>
        <v>64000</v>
      </c>
      <c r="J68" s="299">
        <f t="shared" si="22"/>
        <v>85136</v>
      </c>
      <c r="K68" s="223">
        <f t="shared" ref="K68" si="23">SUM(K54:K67)</f>
        <v>81500</v>
      </c>
    </row>
    <row r="69" spans="1:11" s="4" customFormat="1" hidden="1" outlineLevel="1">
      <c r="A69" s="52"/>
      <c r="B69" s="41"/>
      <c r="C69" s="130"/>
      <c r="D69" s="14"/>
      <c r="E69" s="14"/>
      <c r="F69" s="50"/>
      <c r="G69" s="244"/>
      <c r="H69" s="246"/>
      <c r="I69" s="279"/>
      <c r="J69" s="301"/>
      <c r="K69" s="215"/>
    </row>
    <row r="70" spans="1:11" s="4" customFormat="1" hidden="1" outlineLevel="1">
      <c r="A70" s="33" t="s">
        <v>13</v>
      </c>
      <c r="B70" s="41"/>
      <c r="C70" s="130">
        <v>200300</v>
      </c>
      <c r="D70" s="11" t="s">
        <v>76</v>
      </c>
      <c r="E70" s="14"/>
      <c r="F70" s="50"/>
      <c r="G70" s="244"/>
      <c r="H70" s="246"/>
      <c r="I70" s="279"/>
      <c r="J70" s="301"/>
      <c r="K70" s="215"/>
    </row>
    <row r="71" spans="1:11" s="4" customFormat="1" hidden="1" outlineLevel="1">
      <c r="A71" s="33" t="s">
        <v>16</v>
      </c>
      <c r="B71" s="41">
        <v>2012</v>
      </c>
      <c r="C71" s="107">
        <v>200301</v>
      </c>
      <c r="D71" s="14" t="s">
        <v>77</v>
      </c>
      <c r="E71" s="14"/>
      <c r="F71" s="50"/>
      <c r="G71" s="244">
        <v>10</v>
      </c>
      <c r="H71" s="246">
        <v>10</v>
      </c>
      <c r="I71" s="279">
        <v>10</v>
      </c>
      <c r="J71" s="301">
        <v>10</v>
      </c>
      <c r="K71" s="215">
        <v>10</v>
      </c>
    </row>
    <row r="72" spans="1:11" s="4" customFormat="1" hidden="1" outlineLevel="1">
      <c r="A72" s="33" t="s">
        <v>16</v>
      </c>
      <c r="B72" s="44">
        <v>2022</v>
      </c>
      <c r="C72" s="107">
        <v>200301</v>
      </c>
      <c r="D72" s="14" t="s">
        <v>78</v>
      </c>
      <c r="E72" s="14"/>
      <c r="F72" s="50"/>
      <c r="G72" s="244">
        <v>2850</v>
      </c>
      <c r="H72" s="246">
        <v>0</v>
      </c>
      <c r="I72" s="279">
        <v>2850</v>
      </c>
      <c r="J72" s="301">
        <v>2803</v>
      </c>
      <c r="K72" s="215">
        <v>2800</v>
      </c>
    </row>
    <row r="73" spans="1:11" s="4" customFormat="1" hidden="1" outlineLevel="1">
      <c r="A73" s="33" t="s">
        <v>16</v>
      </c>
      <c r="B73" s="44">
        <v>2023</v>
      </c>
      <c r="C73" s="107">
        <v>200303</v>
      </c>
      <c r="D73" s="14" t="s">
        <v>79</v>
      </c>
      <c r="E73" s="14"/>
      <c r="F73" s="38"/>
      <c r="G73" s="245">
        <v>0</v>
      </c>
      <c r="H73" s="247">
        <v>0</v>
      </c>
      <c r="I73" s="281">
        <f>375*7.55</f>
        <v>2831.25</v>
      </c>
      <c r="J73" s="303">
        <v>2242</v>
      </c>
      <c r="K73" s="217">
        <v>2240</v>
      </c>
    </row>
    <row r="74" spans="1:11" s="4" customFormat="1" hidden="1" outlineLevel="1">
      <c r="A74" s="50" t="s">
        <v>27</v>
      </c>
      <c r="B74" s="44">
        <v>2029</v>
      </c>
      <c r="C74" s="130">
        <v>200399</v>
      </c>
      <c r="D74" s="11" t="s">
        <v>80</v>
      </c>
      <c r="E74" s="14"/>
      <c r="F74" s="50"/>
      <c r="G74" s="242">
        <f t="shared" ref="G74:J74" si="24">SUM(G71:G73)</f>
        <v>2860</v>
      </c>
      <c r="H74" s="243">
        <f t="shared" si="24"/>
        <v>10</v>
      </c>
      <c r="I74" s="278">
        <f t="shared" si="24"/>
        <v>5691.25</v>
      </c>
      <c r="J74" s="299">
        <f t="shared" si="24"/>
        <v>5055</v>
      </c>
      <c r="K74" s="223">
        <f t="shared" ref="K74" si="25">SUM(K71:K73)</f>
        <v>5050</v>
      </c>
    </row>
    <row r="75" spans="1:11" s="4" customFormat="1" hidden="1" outlineLevel="1">
      <c r="A75" s="50"/>
      <c r="B75" s="43"/>
      <c r="C75" s="130"/>
      <c r="D75" s="11"/>
      <c r="E75" s="14"/>
      <c r="F75" s="50"/>
      <c r="G75" s="242"/>
      <c r="H75" s="243"/>
      <c r="I75" s="278"/>
      <c r="J75" s="299"/>
      <c r="K75" s="223"/>
    </row>
    <row r="76" spans="1:11" s="4" customFormat="1" hidden="1" outlineLevel="1">
      <c r="A76" s="50" t="s">
        <v>16</v>
      </c>
      <c r="B76" s="43"/>
      <c r="C76" s="130">
        <v>200500</v>
      </c>
      <c r="D76" s="14" t="s">
        <v>81</v>
      </c>
      <c r="E76" s="14"/>
      <c r="F76" s="50"/>
      <c r="G76" s="244">
        <v>0</v>
      </c>
      <c r="H76" s="246">
        <v>-218</v>
      </c>
      <c r="I76" s="279">
        <v>0</v>
      </c>
      <c r="J76" s="302">
        <v>50737</v>
      </c>
      <c r="K76" s="237">
        <v>-22000</v>
      </c>
    </row>
    <row r="77" spans="1:11" s="4" customFormat="1" hidden="1" outlineLevel="1">
      <c r="A77" s="50" t="s">
        <v>27</v>
      </c>
      <c r="B77" s="41">
        <v>2999</v>
      </c>
      <c r="C77" s="130">
        <v>299999</v>
      </c>
      <c r="D77" s="11" t="s">
        <v>82</v>
      </c>
      <c r="E77" s="14"/>
      <c r="F77" s="50"/>
      <c r="G77" s="242">
        <f t="shared" ref="G77:J77" si="26">G51+G68+G74+G76</f>
        <v>190010</v>
      </c>
      <c r="H77" s="243">
        <f t="shared" si="26"/>
        <v>232780</v>
      </c>
      <c r="I77" s="278">
        <f t="shared" si="26"/>
        <v>205691.25</v>
      </c>
      <c r="J77" s="299">
        <f t="shared" si="26"/>
        <v>286336</v>
      </c>
      <c r="K77" s="223">
        <f t="shared" ref="K77" si="27">K51+K68+K74+K76</f>
        <v>208050</v>
      </c>
    </row>
    <row r="78" spans="1:11" hidden="1" outlineLevel="1">
      <c r="B78" s="41"/>
      <c r="G78" s="244"/>
      <c r="H78" s="246"/>
      <c r="I78" s="279"/>
      <c r="J78" s="301"/>
      <c r="K78" s="213"/>
    </row>
    <row r="79" spans="1:11" collapsed="1">
      <c r="A79" s="33" t="s">
        <v>13</v>
      </c>
      <c r="B79" s="41"/>
      <c r="C79" s="130">
        <v>310000</v>
      </c>
      <c r="D79" s="62" t="s">
        <v>83</v>
      </c>
      <c r="E79" s="62" t="s">
        <v>18</v>
      </c>
      <c r="F79" s="318"/>
      <c r="G79" s="244">
        <f t="shared" ref="G79:I79" si="28">G108</f>
        <v>160500</v>
      </c>
      <c r="H79" s="246">
        <f t="shared" si="28"/>
        <v>205403</v>
      </c>
      <c r="I79" s="279">
        <f t="shared" si="28"/>
        <v>100000</v>
      </c>
      <c r="J79" s="301">
        <f t="shared" ref="J79" si="29">J108</f>
        <v>140689</v>
      </c>
      <c r="K79" s="215">
        <f t="shared" ref="K79" si="30">K108</f>
        <v>167700</v>
      </c>
    </row>
    <row r="80" spans="1:11" hidden="1" outlineLevel="1" collapsed="1">
      <c r="A80" s="33" t="s">
        <v>13</v>
      </c>
      <c r="B80" s="41"/>
      <c r="C80" s="127">
        <v>310100</v>
      </c>
      <c r="D80" s="16" t="s">
        <v>84</v>
      </c>
      <c r="E80" s="16"/>
      <c r="G80" s="242">
        <f t="shared" ref="G80:I80" si="31">G84</f>
        <v>19500</v>
      </c>
      <c r="H80" s="243">
        <f t="shared" si="31"/>
        <v>17458</v>
      </c>
      <c r="I80" s="278">
        <f t="shared" si="31"/>
        <v>22000</v>
      </c>
      <c r="J80" s="299">
        <f t="shared" ref="J80" si="32">J84</f>
        <v>16128</v>
      </c>
      <c r="K80" s="223">
        <f>K84</f>
        <v>19700</v>
      </c>
    </row>
    <row r="81" spans="1:11" ht="15" hidden="1" customHeight="1" outlineLevel="2">
      <c r="A81" s="33" t="s">
        <v>16</v>
      </c>
      <c r="B81" s="41">
        <v>6001</v>
      </c>
      <c r="C81" s="127">
        <v>310101</v>
      </c>
      <c r="D81" s="14" t="s">
        <v>85</v>
      </c>
      <c r="E81" s="14"/>
      <c r="G81" s="244">
        <v>2500</v>
      </c>
      <c r="H81" s="246">
        <v>0</v>
      </c>
      <c r="I81" s="279">
        <v>2500</v>
      </c>
      <c r="J81" s="301">
        <v>2000</v>
      </c>
      <c r="K81" s="215">
        <v>2200</v>
      </c>
    </row>
    <row r="82" spans="1:11" ht="15" hidden="1" customHeight="1" outlineLevel="2">
      <c r="A82" s="33" t="s">
        <v>16</v>
      </c>
      <c r="B82" s="41">
        <v>60011</v>
      </c>
      <c r="C82" s="127">
        <v>310102</v>
      </c>
      <c r="D82" s="14" t="s">
        <v>86</v>
      </c>
      <c r="E82" s="14"/>
      <c r="G82" s="244">
        <v>10000</v>
      </c>
      <c r="H82" s="246">
        <v>9369</v>
      </c>
      <c r="I82" s="279">
        <v>11000</v>
      </c>
      <c r="J82" s="301">
        <v>9468</v>
      </c>
      <c r="K82" s="215">
        <v>12000</v>
      </c>
    </row>
    <row r="83" spans="1:11" hidden="1" outlineLevel="2">
      <c r="A83" s="33" t="s">
        <v>16</v>
      </c>
      <c r="B83" s="41">
        <v>60012</v>
      </c>
      <c r="C83" s="127">
        <v>310103</v>
      </c>
      <c r="D83" s="14" t="s">
        <v>87</v>
      </c>
      <c r="E83" s="14"/>
      <c r="G83" s="245">
        <v>7000</v>
      </c>
      <c r="H83" s="247">
        <v>8089</v>
      </c>
      <c r="I83" s="281">
        <v>8500</v>
      </c>
      <c r="J83" s="303">
        <v>4660</v>
      </c>
      <c r="K83" s="217">
        <v>5500</v>
      </c>
    </row>
    <row r="84" spans="1:11" hidden="1" outlineLevel="2">
      <c r="A84" s="33" t="s">
        <v>27</v>
      </c>
      <c r="B84" s="42" t="s">
        <v>88</v>
      </c>
      <c r="C84" s="127">
        <v>310199</v>
      </c>
      <c r="D84" s="11" t="s">
        <v>89</v>
      </c>
      <c r="E84" s="11"/>
      <c r="G84" s="242">
        <f t="shared" ref="G84:I84" si="33">SUM(G81:G83)</f>
        <v>19500</v>
      </c>
      <c r="H84" s="243">
        <f t="shared" si="33"/>
        <v>17458</v>
      </c>
      <c r="I84" s="278">
        <f t="shared" si="33"/>
        <v>22000</v>
      </c>
      <c r="J84" s="299">
        <f t="shared" ref="J84" si="34">SUM(J81:J83)</f>
        <v>16128</v>
      </c>
      <c r="K84" s="223">
        <f t="shared" ref="K84" si="35">SUM(K81:K83)</f>
        <v>19700</v>
      </c>
    </row>
    <row r="85" spans="1:11" hidden="1" outlineLevel="1">
      <c r="B85" s="41"/>
      <c r="D85" s="14"/>
      <c r="E85" s="14"/>
      <c r="G85" s="215"/>
      <c r="H85" s="246"/>
      <c r="I85" s="271"/>
      <c r="J85" s="301"/>
      <c r="K85" s="215"/>
    </row>
    <row r="86" spans="1:11" hidden="1" outlineLevel="1" collapsed="1">
      <c r="A86" s="33" t="s">
        <v>13</v>
      </c>
      <c r="B86" s="41"/>
      <c r="C86" s="127">
        <v>310200</v>
      </c>
      <c r="D86" s="11" t="s">
        <v>90</v>
      </c>
      <c r="E86" s="11"/>
      <c r="G86" s="242">
        <f t="shared" ref="G86:I86" si="36">G90</f>
        <v>32000</v>
      </c>
      <c r="H86" s="243">
        <f t="shared" si="36"/>
        <v>30573</v>
      </c>
      <c r="I86" s="278">
        <f t="shared" si="36"/>
        <v>32000</v>
      </c>
      <c r="J86" s="299">
        <f t="shared" ref="J86" si="37">J90</f>
        <v>33807</v>
      </c>
      <c r="K86" s="223">
        <f t="shared" ref="K86" si="38">K90</f>
        <v>36000</v>
      </c>
    </row>
    <row r="87" spans="1:11" hidden="1" outlineLevel="2">
      <c r="A87" s="33" t="s">
        <v>16</v>
      </c>
      <c r="B87" s="41">
        <v>6000</v>
      </c>
      <c r="C87" s="127">
        <v>310201</v>
      </c>
      <c r="D87" s="14" t="s">
        <v>91</v>
      </c>
      <c r="E87" s="14"/>
      <c r="G87" s="244">
        <v>14000</v>
      </c>
      <c r="H87" s="246">
        <v>2110</v>
      </c>
      <c r="I87" s="279">
        <v>4000</v>
      </c>
      <c r="J87" s="301">
        <v>1200</v>
      </c>
      <c r="K87" s="215">
        <v>5500</v>
      </c>
    </row>
    <row r="88" spans="1:11" hidden="1" outlineLevel="2">
      <c r="A88" s="33" t="s">
        <v>16</v>
      </c>
      <c r="B88" s="41">
        <v>60001</v>
      </c>
      <c r="C88" s="127">
        <v>310202</v>
      </c>
      <c r="D88" s="14" t="s">
        <v>92</v>
      </c>
      <c r="E88" s="14"/>
      <c r="G88" s="244">
        <v>12000</v>
      </c>
      <c r="H88" s="246">
        <v>24580</v>
      </c>
      <c r="I88" s="279">
        <v>24000</v>
      </c>
      <c r="J88" s="302">
        <v>27212</v>
      </c>
      <c r="K88" s="215">
        <v>25500</v>
      </c>
    </row>
    <row r="89" spans="1:11" hidden="1" outlineLevel="2">
      <c r="A89" s="33" t="s">
        <v>16</v>
      </c>
      <c r="B89" s="41">
        <v>60002</v>
      </c>
      <c r="C89" s="127">
        <v>310203</v>
      </c>
      <c r="D89" s="14" t="s">
        <v>93</v>
      </c>
      <c r="E89" s="14"/>
      <c r="G89" s="245">
        <v>6000</v>
      </c>
      <c r="H89" s="247">
        <v>3883</v>
      </c>
      <c r="I89" s="281">
        <v>4000</v>
      </c>
      <c r="J89" s="307">
        <v>5395</v>
      </c>
      <c r="K89" s="217">
        <v>5000</v>
      </c>
    </row>
    <row r="90" spans="1:11" hidden="1" outlineLevel="2">
      <c r="A90" s="33" t="s">
        <v>27</v>
      </c>
      <c r="B90" s="42" t="s">
        <v>88</v>
      </c>
      <c r="C90" s="127">
        <v>310299</v>
      </c>
      <c r="D90" s="11" t="s">
        <v>94</v>
      </c>
      <c r="E90" s="11"/>
      <c r="G90" s="242">
        <f t="shared" ref="G90:I90" si="39">SUM(G87:G89)</f>
        <v>32000</v>
      </c>
      <c r="H90" s="243">
        <f t="shared" si="39"/>
        <v>30573</v>
      </c>
      <c r="I90" s="278">
        <f t="shared" si="39"/>
        <v>32000</v>
      </c>
      <c r="J90" s="299">
        <f t="shared" ref="J90" si="40">SUM(J87:J89)</f>
        <v>33807</v>
      </c>
      <c r="K90" s="223">
        <f t="shared" ref="K90" si="41">SUM(K87:K89)</f>
        <v>36000</v>
      </c>
    </row>
    <row r="91" spans="1:11" hidden="1" outlineLevel="1">
      <c r="B91" s="41"/>
      <c r="G91" s="215"/>
      <c r="H91" s="246"/>
      <c r="I91" s="271"/>
      <c r="J91" s="301"/>
      <c r="K91" s="215"/>
    </row>
    <row r="92" spans="1:11" hidden="1" outlineLevel="1" collapsed="1">
      <c r="A92" s="33" t="s">
        <v>13</v>
      </c>
      <c r="B92" s="41" t="s">
        <v>95</v>
      </c>
      <c r="C92" s="127">
        <v>310300</v>
      </c>
      <c r="D92" s="16" t="s">
        <v>96</v>
      </c>
      <c r="E92" s="16"/>
      <c r="G92" s="242">
        <f t="shared" ref="G92:I92" si="42">G96</f>
        <v>29000</v>
      </c>
      <c r="H92" s="243">
        <f t="shared" si="42"/>
        <v>9108</v>
      </c>
      <c r="I92" s="278">
        <f t="shared" si="42"/>
        <v>11000</v>
      </c>
      <c r="J92" s="299">
        <f t="shared" ref="J92" si="43">J96</f>
        <v>19671</v>
      </c>
      <c r="K92" s="223">
        <f t="shared" ref="K92" si="44">K96</f>
        <v>14500</v>
      </c>
    </row>
    <row r="93" spans="1:11" hidden="1" outlineLevel="2">
      <c r="A93" s="33" t="s">
        <v>16</v>
      </c>
      <c r="B93" s="41">
        <v>6002</v>
      </c>
      <c r="C93" s="127">
        <v>310301</v>
      </c>
      <c r="D93" s="14" t="s">
        <v>97</v>
      </c>
      <c r="E93" s="14"/>
      <c r="G93" s="244">
        <v>4000</v>
      </c>
      <c r="H93" s="246">
        <v>0</v>
      </c>
      <c r="I93" s="279">
        <v>1500</v>
      </c>
      <c r="J93" s="301">
        <v>2140</v>
      </c>
      <c r="K93" s="215">
        <v>1500</v>
      </c>
    </row>
    <row r="94" spans="1:11" hidden="1" outlineLevel="2">
      <c r="A94" s="33" t="s">
        <v>16</v>
      </c>
      <c r="B94" s="41">
        <v>60021</v>
      </c>
      <c r="C94" s="127">
        <v>310302</v>
      </c>
      <c r="D94" s="14" t="s">
        <v>98</v>
      </c>
      <c r="E94" s="14"/>
      <c r="G94" s="244">
        <v>22000</v>
      </c>
      <c r="H94" s="246">
        <v>8994</v>
      </c>
      <c r="I94" s="279">
        <v>9000</v>
      </c>
      <c r="J94" s="302">
        <v>14529</v>
      </c>
      <c r="K94" s="215">
        <v>12000</v>
      </c>
    </row>
    <row r="95" spans="1:11" hidden="1" outlineLevel="2">
      <c r="A95" s="33" t="s">
        <v>16</v>
      </c>
      <c r="B95" s="41">
        <v>60022</v>
      </c>
      <c r="C95" s="127">
        <v>310303</v>
      </c>
      <c r="D95" s="14" t="s">
        <v>99</v>
      </c>
      <c r="E95" s="14"/>
      <c r="G95" s="245">
        <v>3000</v>
      </c>
      <c r="H95" s="247">
        <v>114</v>
      </c>
      <c r="I95" s="281">
        <v>500</v>
      </c>
      <c r="J95" s="303">
        <v>3002</v>
      </c>
      <c r="K95" s="217">
        <v>1000</v>
      </c>
    </row>
    <row r="96" spans="1:11" hidden="1" outlineLevel="2">
      <c r="A96" s="33" t="s">
        <v>27</v>
      </c>
      <c r="B96" s="42" t="s">
        <v>88</v>
      </c>
      <c r="C96" s="132">
        <v>310399</v>
      </c>
      <c r="D96" s="11" t="s">
        <v>100</v>
      </c>
      <c r="E96" s="11"/>
      <c r="G96" s="242">
        <f t="shared" ref="G96:I96" si="45">SUM(G93:G95)</f>
        <v>29000</v>
      </c>
      <c r="H96" s="243">
        <f t="shared" si="45"/>
        <v>9108</v>
      </c>
      <c r="I96" s="278">
        <f t="shared" si="45"/>
        <v>11000</v>
      </c>
      <c r="J96" s="299">
        <f t="shared" ref="J96" si="46">SUM(J93:J95)</f>
        <v>19671</v>
      </c>
      <c r="K96" s="223">
        <f t="shared" ref="K96" si="47">SUM(K93:K95)</f>
        <v>14500</v>
      </c>
    </row>
    <row r="97" spans="1:14" hidden="1" outlineLevel="1">
      <c r="B97" s="41"/>
      <c r="G97" s="215"/>
      <c r="H97" s="246"/>
      <c r="I97" s="271"/>
      <c r="J97" s="301"/>
      <c r="K97" s="215"/>
    </row>
    <row r="98" spans="1:14" hidden="1" outlineLevel="1" collapsed="1">
      <c r="A98" s="33" t="s">
        <v>13</v>
      </c>
      <c r="B98" s="41"/>
      <c r="C98" s="132">
        <v>310400</v>
      </c>
      <c r="D98" s="11" t="s">
        <v>101</v>
      </c>
      <c r="E98" s="11"/>
      <c r="G98" s="242">
        <f t="shared" ref="G98:I98" si="48">G104</f>
        <v>25000</v>
      </c>
      <c r="H98" s="243">
        <f t="shared" si="48"/>
        <v>40072</v>
      </c>
      <c r="I98" s="278">
        <f t="shared" si="48"/>
        <v>25000</v>
      </c>
      <c r="J98" s="299">
        <f t="shared" ref="J98" si="49">J104</f>
        <v>23220</v>
      </c>
      <c r="K98" s="223">
        <f t="shared" ref="K98" si="50">K104</f>
        <v>22500</v>
      </c>
    </row>
    <row r="99" spans="1:14" ht="15" hidden="1" customHeight="1" outlineLevel="2">
      <c r="A99" s="33" t="s">
        <v>16</v>
      </c>
      <c r="B99" s="41">
        <v>6502</v>
      </c>
      <c r="C99" s="127">
        <v>310401</v>
      </c>
      <c r="D99" s="14" t="s">
        <v>102</v>
      </c>
      <c r="E99" s="14"/>
      <c r="G99" s="244">
        <v>6000</v>
      </c>
      <c r="H99" s="246">
        <v>9894</v>
      </c>
      <c r="I99" s="279">
        <v>6000</v>
      </c>
      <c r="J99" s="302">
        <v>4627</v>
      </c>
      <c r="K99" s="215">
        <v>4500</v>
      </c>
    </row>
    <row r="100" spans="1:14" hidden="1" outlineLevel="2">
      <c r="A100" s="33" t="s">
        <v>16</v>
      </c>
      <c r="B100" s="41">
        <v>6500</v>
      </c>
      <c r="C100" s="127">
        <v>310402</v>
      </c>
      <c r="D100" s="14" t="s">
        <v>103</v>
      </c>
      <c r="E100" s="14"/>
      <c r="G100" s="244">
        <v>12000</v>
      </c>
      <c r="H100" s="246">
        <v>20042</v>
      </c>
      <c r="I100" s="279">
        <v>12000</v>
      </c>
      <c r="J100" s="302">
        <v>13639</v>
      </c>
      <c r="K100" s="215">
        <v>12000</v>
      </c>
    </row>
    <row r="101" spans="1:14" hidden="1" outlineLevel="2">
      <c r="A101" s="33" t="s">
        <v>16</v>
      </c>
      <c r="B101" s="41">
        <v>6501</v>
      </c>
      <c r="C101" s="127">
        <v>310403</v>
      </c>
      <c r="D101" s="14" t="s">
        <v>104</v>
      </c>
      <c r="E101" s="14"/>
      <c r="G101" s="244">
        <v>2000</v>
      </c>
      <c r="H101" s="246">
        <v>1743</v>
      </c>
      <c r="I101" s="279">
        <v>2000</v>
      </c>
      <c r="J101" s="302">
        <v>0</v>
      </c>
      <c r="K101" s="215">
        <v>2000</v>
      </c>
    </row>
    <row r="102" spans="1:14" hidden="1" outlineLevel="2">
      <c r="A102" s="33" t="s">
        <v>16</v>
      </c>
      <c r="B102" s="42" t="s">
        <v>95</v>
      </c>
      <c r="C102" s="127">
        <v>310405</v>
      </c>
      <c r="D102" s="14" t="s">
        <v>105</v>
      </c>
      <c r="E102" s="14"/>
      <c r="G102" s="244">
        <v>3000</v>
      </c>
      <c r="H102" s="246">
        <v>4145</v>
      </c>
      <c r="I102" s="279">
        <v>3000</v>
      </c>
      <c r="J102" s="302">
        <v>2838</v>
      </c>
      <c r="K102" s="215">
        <v>3000</v>
      </c>
    </row>
    <row r="103" spans="1:14" hidden="1" outlineLevel="2">
      <c r="A103" s="33" t="s">
        <v>16</v>
      </c>
      <c r="B103" s="42" t="s">
        <v>95</v>
      </c>
      <c r="C103" s="127">
        <v>310408</v>
      </c>
      <c r="D103" s="14" t="s">
        <v>106</v>
      </c>
      <c r="E103" s="14"/>
      <c r="G103" s="245">
        <v>2000</v>
      </c>
      <c r="H103" s="247">
        <v>4248</v>
      </c>
      <c r="I103" s="281">
        <v>2000</v>
      </c>
      <c r="J103" s="307">
        <v>2116</v>
      </c>
      <c r="K103" s="217">
        <v>1000</v>
      </c>
    </row>
    <row r="104" spans="1:14" hidden="1" outlineLevel="2">
      <c r="A104" s="33" t="s">
        <v>27</v>
      </c>
      <c r="B104" s="42" t="s">
        <v>88</v>
      </c>
      <c r="C104" s="132">
        <v>310499</v>
      </c>
      <c r="D104" s="11" t="s">
        <v>107</v>
      </c>
      <c r="E104" s="11"/>
      <c r="G104" s="242">
        <f t="shared" ref="G104:I104" si="51">SUM(G99:G103)</f>
        <v>25000</v>
      </c>
      <c r="H104" s="243">
        <f t="shared" si="51"/>
        <v>40072</v>
      </c>
      <c r="I104" s="278">
        <f t="shared" si="51"/>
        <v>25000</v>
      </c>
      <c r="J104" s="299">
        <f t="shared" ref="J104" si="52">SUM(J99:J103)</f>
        <v>23220</v>
      </c>
      <c r="K104" s="223">
        <f t="shared" ref="K104" si="53">SUM(K99:K103)</f>
        <v>22500</v>
      </c>
    </row>
    <row r="105" spans="1:14" hidden="1" outlineLevel="1">
      <c r="A105" s="55" t="s">
        <v>16</v>
      </c>
      <c r="B105" s="42"/>
      <c r="C105" s="127">
        <v>310501</v>
      </c>
      <c r="D105" s="14" t="s">
        <v>108</v>
      </c>
      <c r="E105" s="14"/>
      <c r="G105" s="244">
        <v>55000</v>
      </c>
      <c r="H105" s="246">
        <v>103192</v>
      </c>
      <c r="I105" s="279">
        <v>5000</v>
      </c>
      <c r="J105" s="302">
        <v>47863</v>
      </c>
      <c r="K105" s="215">
        <v>75000</v>
      </c>
    </row>
    <row r="106" spans="1:14" hidden="1" outlineLevel="1">
      <c r="A106" s="55" t="s">
        <v>16</v>
      </c>
      <c r="B106" s="42"/>
      <c r="C106" s="127">
        <v>310505</v>
      </c>
      <c r="D106" s="14" t="s">
        <v>109</v>
      </c>
      <c r="E106" s="11"/>
      <c r="G106" s="242"/>
      <c r="H106" s="246">
        <v>5000</v>
      </c>
      <c r="I106" s="279">
        <v>5000</v>
      </c>
      <c r="J106" s="301">
        <v>0</v>
      </c>
      <c r="K106" s="215">
        <v>0</v>
      </c>
    </row>
    <row r="107" spans="1:14" hidden="1" outlineLevel="1">
      <c r="B107" s="42"/>
      <c r="D107" s="11"/>
      <c r="E107" s="11"/>
      <c r="G107" s="223"/>
      <c r="H107" s="243"/>
      <c r="I107" s="272"/>
      <c r="J107" s="299"/>
      <c r="K107" s="223"/>
    </row>
    <row r="108" spans="1:14" hidden="1" outlineLevel="1">
      <c r="A108" s="33" t="s">
        <v>27</v>
      </c>
      <c r="B108" s="41"/>
      <c r="D108" s="11" t="s">
        <v>110</v>
      </c>
      <c r="E108" s="11"/>
      <c r="G108" s="242">
        <f t="shared" ref="G108:J108" si="54">G84+G90+G96+G104+G105+G106</f>
        <v>160500</v>
      </c>
      <c r="H108" s="243">
        <f t="shared" si="54"/>
        <v>205403</v>
      </c>
      <c r="I108" s="278">
        <f t="shared" si="54"/>
        <v>100000</v>
      </c>
      <c r="J108" s="299">
        <f t="shared" si="54"/>
        <v>140689</v>
      </c>
      <c r="K108" s="223">
        <f t="shared" ref="K108" si="55">K84+K90+K96+K104+K105+K106</f>
        <v>167700</v>
      </c>
    </row>
    <row r="109" spans="1:14" hidden="1" outlineLevel="1">
      <c r="B109" s="41"/>
      <c r="G109" s="215"/>
      <c r="H109" s="215"/>
      <c r="I109" s="271"/>
      <c r="J109" s="301"/>
      <c r="K109" s="215"/>
      <c r="L109" s="5"/>
      <c r="M109" s="5"/>
      <c r="N109" s="5"/>
    </row>
    <row r="110" spans="1:14" ht="15" customHeight="1" collapsed="1">
      <c r="A110" s="33" t="s">
        <v>13</v>
      </c>
      <c r="B110" s="41"/>
      <c r="C110" s="130">
        <v>320000</v>
      </c>
      <c r="D110" s="63" t="s">
        <v>111</v>
      </c>
      <c r="E110" s="63" t="s">
        <v>38</v>
      </c>
      <c r="F110" s="316"/>
      <c r="G110" s="244">
        <f>G126</f>
        <v>91500</v>
      </c>
      <c r="H110" s="246">
        <f>H126</f>
        <v>66296</v>
      </c>
      <c r="I110" s="279">
        <f>I126</f>
        <v>81000</v>
      </c>
      <c r="J110" s="301">
        <f t="shared" ref="J110" si="56">J126</f>
        <v>13550</v>
      </c>
      <c r="K110" s="215">
        <f>K126</f>
        <v>78500</v>
      </c>
      <c r="L110" s="20"/>
      <c r="M110" s="19"/>
      <c r="N110" s="92"/>
    </row>
    <row r="111" spans="1:14" s="4" customFormat="1" ht="15" hidden="1" outlineLevel="1">
      <c r="A111" s="50" t="s">
        <v>13</v>
      </c>
      <c r="B111" s="41"/>
      <c r="C111" s="130">
        <v>320100</v>
      </c>
      <c r="D111" s="66" t="s">
        <v>112</v>
      </c>
      <c r="E111" s="67" t="s">
        <v>38</v>
      </c>
      <c r="F111" s="85"/>
      <c r="G111" s="242"/>
      <c r="H111" s="243"/>
      <c r="I111" s="278"/>
      <c r="J111" s="299"/>
      <c r="K111" s="223"/>
      <c r="L111" s="20"/>
      <c r="M111" s="19"/>
      <c r="N111" s="93"/>
    </row>
    <row r="112" spans="1:14" s="4" customFormat="1" ht="15" hidden="1" outlineLevel="1">
      <c r="A112" s="50" t="s">
        <v>16</v>
      </c>
      <c r="B112" s="41">
        <v>4042</v>
      </c>
      <c r="C112" s="107">
        <v>320101</v>
      </c>
      <c r="D112" s="67" t="s">
        <v>113</v>
      </c>
      <c r="E112" s="67" t="s">
        <v>38</v>
      </c>
      <c r="F112" s="85"/>
      <c r="G112" s="244">
        <v>3000</v>
      </c>
      <c r="H112" s="246">
        <v>0</v>
      </c>
      <c r="I112" s="279">
        <v>0</v>
      </c>
      <c r="J112" s="301">
        <v>0</v>
      </c>
      <c r="K112" s="215">
        <v>0</v>
      </c>
      <c r="L112" s="20"/>
      <c r="M112" s="19"/>
      <c r="N112" s="22"/>
    </row>
    <row r="113" spans="1:14" s="4" customFormat="1" ht="15" hidden="1" outlineLevel="1">
      <c r="A113" s="50" t="s">
        <v>16</v>
      </c>
      <c r="B113" s="41">
        <v>4040</v>
      </c>
      <c r="C113" s="107">
        <v>320102</v>
      </c>
      <c r="D113" s="67" t="s">
        <v>114</v>
      </c>
      <c r="E113" s="67" t="s">
        <v>38</v>
      </c>
      <c r="F113" s="85"/>
      <c r="G113" s="244">
        <v>8000</v>
      </c>
      <c r="H113" s="246">
        <v>37</v>
      </c>
      <c r="I113" s="279">
        <v>3000</v>
      </c>
      <c r="J113" s="301">
        <v>0</v>
      </c>
      <c r="K113" s="215">
        <v>3000</v>
      </c>
      <c r="L113" s="20"/>
      <c r="M113" s="19"/>
      <c r="N113" s="93"/>
    </row>
    <row r="114" spans="1:14" s="4" customFormat="1" ht="15" hidden="1" outlineLevel="1">
      <c r="A114" s="50" t="s">
        <v>16</v>
      </c>
      <c r="B114" s="41">
        <v>4043</v>
      </c>
      <c r="C114" s="107">
        <v>320103</v>
      </c>
      <c r="D114" s="67" t="s">
        <v>115</v>
      </c>
      <c r="E114" s="67" t="s">
        <v>38</v>
      </c>
      <c r="F114" s="85"/>
      <c r="G114" s="245">
        <v>2000</v>
      </c>
      <c r="H114" s="247">
        <v>0</v>
      </c>
      <c r="I114" s="281">
        <v>1000</v>
      </c>
      <c r="J114" s="303">
        <v>0</v>
      </c>
      <c r="K114" s="217">
        <v>1000</v>
      </c>
      <c r="L114" s="20"/>
      <c r="M114" s="19"/>
      <c r="N114" s="22"/>
    </row>
    <row r="115" spans="1:14" s="4" customFormat="1" ht="15" hidden="1" outlineLevel="1">
      <c r="A115" s="50" t="s">
        <v>27</v>
      </c>
      <c r="B115" s="42" t="s">
        <v>116</v>
      </c>
      <c r="C115" s="130">
        <v>320199</v>
      </c>
      <c r="D115" s="66" t="s">
        <v>117</v>
      </c>
      <c r="E115" s="67" t="s">
        <v>38</v>
      </c>
      <c r="F115" s="85"/>
      <c r="G115" s="242">
        <f t="shared" ref="G115:I115" si="57">SUM(G112:G114)</f>
        <v>13000</v>
      </c>
      <c r="H115" s="243">
        <f t="shared" si="57"/>
        <v>37</v>
      </c>
      <c r="I115" s="278">
        <f t="shared" si="57"/>
        <v>4000</v>
      </c>
      <c r="J115" s="299">
        <f t="shared" ref="J115" si="58">SUM(J112:J114)</f>
        <v>0</v>
      </c>
      <c r="K115" s="223">
        <f t="shared" ref="K115" si="59">SUM(K112:K114)</f>
        <v>4000</v>
      </c>
      <c r="L115" s="20"/>
      <c r="M115" s="19"/>
      <c r="N115" s="22"/>
    </row>
    <row r="116" spans="1:14" s="4" customFormat="1" ht="15" hidden="1" outlineLevel="1">
      <c r="A116" s="50"/>
      <c r="B116" s="41"/>
      <c r="C116" s="130"/>
      <c r="D116" s="66"/>
      <c r="E116" s="67"/>
      <c r="F116" s="85"/>
      <c r="G116" s="242"/>
      <c r="H116" s="243"/>
      <c r="I116" s="272"/>
      <c r="J116" s="299"/>
      <c r="K116" s="223"/>
      <c r="L116" s="20"/>
      <c r="M116" s="19"/>
      <c r="N116" s="22"/>
    </row>
    <row r="117" spans="1:14" s="4" customFormat="1" ht="15" hidden="1" outlineLevel="1">
      <c r="A117" s="50"/>
      <c r="B117" s="41"/>
      <c r="C117" s="130">
        <v>328800</v>
      </c>
      <c r="D117" s="66" t="s">
        <v>118</v>
      </c>
      <c r="E117" s="67"/>
      <c r="F117" s="85"/>
      <c r="G117" s="242"/>
      <c r="H117" s="243"/>
      <c r="I117" s="272"/>
      <c r="J117" s="299"/>
      <c r="K117" s="223"/>
      <c r="L117" s="20"/>
      <c r="M117" s="19"/>
      <c r="N117" s="22"/>
    </row>
    <row r="118" spans="1:14" s="4" customFormat="1" ht="15" hidden="1" outlineLevel="1">
      <c r="A118" s="50" t="s">
        <v>16</v>
      </c>
      <c r="B118" s="41">
        <v>4031</v>
      </c>
      <c r="C118" s="107">
        <v>328801</v>
      </c>
      <c r="D118" s="67" t="s">
        <v>65</v>
      </c>
      <c r="E118" s="67" t="s">
        <v>38</v>
      </c>
      <c r="F118" s="85"/>
      <c r="G118" s="244">
        <v>1000</v>
      </c>
      <c r="H118" s="246">
        <v>0</v>
      </c>
      <c r="I118" s="279">
        <v>500</v>
      </c>
      <c r="J118" s="301">
        <v>0</v>
      </c>
      <c r="K118" s="215">
        <v>500</v>
      </c>
      <c r="L118" s="20"/>
      <c r="M118" s="19"/>
      <c r="N118" s="22"/>
    </row>
    <row r="119" spans="1:14" s="4" customFormat="1" ht="15" hidden="1" outlineLevel="1">
      <c r="A119" s="50" t="s">
        <v>16</v>
      </c>
      <c r="B119" s="41">
        <v>4001</v>
      </c>
      <c r="C119" s="107">
        <v>328811</v>
      </c>
      <c r="D119" s="67" t="s">
        <v>119</v>
      </c>
      <c r="E119" s="67" t="s">
        <v>38</v>
      </c>
      <c r="F119" s="85"/>
      <c r="G119" s="244">
        <v>26000</v>
      </c>
      <c r="H119" s="246">
        <v>24252</v>
      </c>
      <c r="I119" s="279">
        <v>26000</v>
      </c>
      <c r="J119" s="302">
        <v>7650</v>
      </c>
      <c r="K119" s="215">
        <v>25000</v>
      </c>
      <c r="L119" s="20"/>
      <c r="M119" s="19"/>
      <c r="N119" s="22"/>
    </row>
    <row r="120" spans="1:14" s="4" customFormat="1" ht="15" hidden="1" outlineLevel="1">
      <c r="A120" s="50" t="s">
        <v>16</v>
      </c>
      <c r="B120" s="41">
        <v>4030</v>
      </c>
      <c r="C120" s="107">
        <v>328831</v>
      </c>
      <c r="D120" s="67" t="s">
        <v>120</v>
      </c>
      <c r="E120" s="67" t="s">
        <v>38</v>
      </c>
      <c r="F120" s="85"/>
      <c r="G120" s="244">
        <v>45500</v>
      </c>
      <c r="H120" s="246">
        <v>37107</v>
      </c>
      <c r="I120" s="279">
        <v>45500</v>
      </c>
      <c r="J120" s="301">
        <v>1000</v>
      </c>
      <c r="K120" s="215">
        <v>39000</v>
      </c>
      <c r="L120" s="20"/>
      <c r="M120" s="19"/>
      <c r="N120" s="22"/>
    </row>
    <row r="121" spans="1:14" s="4" customFormat="1" ht="15" hidden="1" outlineLevel="1">
      <c r="A121" s="50" t="s">
        <v>16</v>
      </c>
      <c r="B121" s="41">
        <v>5120</v>
      </c>
      <c r="C121" s="107">
        <v>328841</v>
      </c>
      <c r="D121" s="67" t="s">
        <v>121</v>
      </c>
      <c r="E121" s="67" t="s">
        <v>38</v>
      </c>
      <c r="F121" s="85"/>
      <c r="G121" s="244">
        <v>0</v>
      </c>
      <c r="H121" s="246">
        <v>0</v>
      </c>
      <c r="I121" s="279">
        <v>0</v>
      </c>
      <c r="J121" s="301">
        <v>0</v>
      </c>
      <c r="K121" s="215">
        <v>0</v>
      </c>
      <c r="L121" s="20"/>
      <c r="M121" s="19"/>
      <c r="N121" s="22"/>
    </row>
    <row r="122" spans="1:14" ht="15" hidden="1" outlineLevel="1">
      <c r="A122" s="50" t="s">
        <v>16</v>
      </c>
      <c r="B122" s="41">
        <v>4020</v>
      </c>
      <c r="C122" s="107">
        <v>328851</v>
      </c>
      <c r="D122" s="67" t="s">
        <v>122</v>
      </c>
      <c r="E122" s="67" t="s">
        <v>38</v>
      </c>
      <c r="F122" s="85"/>
      <c r="G122" s="244">
        <v>0</v>
      </c>
      <c r="H122" s="246">
        <v>0</v>
      </c>
      <c r="I122" s="279">
        <v>0</v>
      </c>
      <c r="J122" s="301">
        <v>0</v>
      </c>
      <c r="K122" s="215">
        <v>0</v>
      </c>
      <c r="L122" s="20"/>
      <c r="M122" s="19"/>
      <c r="N122" s="94"/>
    </row>
    <row r="123" spans="1:14" ht="15" hidden="1" outlineLevel="1">
      <c r="A123" s="50" t="s">
        <v>16</v>
      </c>
      <c r="B123" s="42" t="s">
        <v>95</v>
      </c>
      <c r="C123" s="107">
        <v>328861</v>
      </c>
      <c r="D123" s="67" t="s">
        <v>123</v>
      </c>
      <c r="E123" s="67" t="s">
        <v>38</v>
      </c>
      <c r="F123" s="133"/>
      <c r="G123" s="245">
        <v>6000</v>
      </c>
      <c r="H123" s="247">
        <v>4900</v>
      </c>
      <c r="I123" s="281">
        <v>5000</v>
      </c>
      <c r="J123" s="303">
        <v>4900</v>
      </c>
      <c r="K123" s="217">
        <v>10000</v>
      </c>
      <c r="L123" s="96"/>
      <c r="M123" s="19"/>
      <c r="N123" s="94"/>
    </row>
    <row r="124" spans="1:14" ht="15" hidden="1" outlineLevel="1">
      <c r="A124" s="33" t="s">
        <v>27</v>
      </c>
      <c r="B124" s="42" t="s">
        <v>116</v>
      </c>
      <c r="C124" s="132">
        <v>328899</v>
      </c>
      <c r="D124" s="66" t="s">
        <v>124</v>
      </c>
      <c r="E124" s="67"/>
      <c r="F124" s="85"/>
      <c r="G124" s="242">
        <f t="shared" ref="G124:J124" si="60">SUM(G118:G123)</f>
        <v>78500</v>
      </c>
      <c r="H124" s="243">
        <f t="shared" si="60"/>
        <v>66259</v>
      </c>
      <c r="I124" s="278">
        <f t="shared" si="60"/>
        <v>77000</v>
      </c>
      <c r="J124" s="299">
        <f t="shared" si="60"/>
        <v>13550</v>
      </c>
      <c r="K124" s="223">
        <f t="shared" ref="K124" si="61">SUM(K118:K123)</f>
        <v>74500</v>
      </c>
      <c r="L124" s="22"/>
      <c r="M124" s="19"/>
      <c r="N124" s="22"/>
    </row>
    <row r="125" spans="1:14" ht="15" hidden="1" outlineLevel="1">
      <c r="B125" s="41"/>
      <c r="D125" s="67"/>
      <c r="E125" s="67"/>
      <c r="F125" s="85"/>
      <c r="G125" s="244"/>
      <c r="H125" s="246"/>
      <c r="I125" s="271"/>
      <c r="J125" s="301"/>
      <c r="K125" s="215"/>
      <c r="L125" s="22"/>
      <c r="M125" s="19"/>
      <c r="N125" s="22"/>
    </row>
    <row r="126" spans="1:14" ht="15" hidden="1" outlineLevel="1">
      <c r="A126" s="33" t="s">
        <v>27</v>
      </c>
      <c r="B126" s="41">
        <v>4999</v>
      </c>
      <c r="C126" s="132">
        <v>399999</v>
      </c>
      <c r="D126" s="66" t="s">
        <v>125</v>
      </c>
      <c r="E126" s="67" t="s">
        <v>38</v>
      </c>
      <c r="F126" s="85"/>
      <c r="G126" s="242">
        <f t="shared" ref="G126:J126" si="62">G115+G124</f>
        <v>91500</v>
      </c>
      <c r="H126" s="243">
        <f t="shared" si="62"/>
        <v>66296</v>
      </c>
      <c r="I126" s="278">
        <f t="shared" si="62"/>
        <v>81000</v>
      </c>
      <c r="J126" s="299">
        <f t="shared" si="62"/>
        <v>13550</v>
      </c>
      <c r="K126" s="223">
        <f t="shared" ref="K126" si="63">K115+K124</f>
        <v>78500</v>
      </c>
      <c r="L126" s="22"/>
      <c r="M126" s="97"/>
      <c r="N126" s="24"/>
    </row>
    <row r="127" spans="1:14" hidden="1" outlineLevel="1">
      <c r="B127" s="41"/>
      <c r="D127" s="67"/>
      <c r="E127" s="67"/>
      <c r="F127" s="85"/>
      <c r="G127" s="244"/>
      <c r="H127" s="246"/>
      <c r="I127" s="271"/>
      <c r="J127" s="301"/>
      <c r="K127" s="215"/>
      <c r="L127" s="5"/>
      <c r="M127" s="5"/>
      <c r="N127" s="5"/>
    </row>
    <row r="128" spans="1:14" collapsed="1">
      <c r="A128" s="33" t="s">
        <v>13</v>
      </c>
      <c r="B128" s="41"/>
      <c r="C128" s="130">
        <v>330000</v>
      </c>
      <c r="D128" s="63" t="s">
        <v>126</v>
      </c>
      <c r="E128" s="63" t="s">
        <v>127</v>
      </c>
      <c r="F128" s="316"/>
      <c r="G128" s="244">
        <f t="shared" ref="G128:I128" si="64">G159</f>
        <v>585000</v>
      </c>
      <c r="H128" s="246">
        <f t="shared" si="64"/>
        <v>496473</v>
      </c>
      <c r="I128" s="279">
        <f t="shared" si="64"/>
        <v>561900</v>
      </c>
      <c r="J128" s="301">
        <f t="shared" ref="J128" si="65">J159</f>
        <v>557448</v>
      </c>
      <c r="K128" s="215">
        <f t="shared" ref="K128" si="66">K159</f>
        <v>523000</v>
      </c>
      <c r="L128" s="5"/>
      <c r="M128" s="5"/>
      <c r="N128" s="5"/>
    </row>
    <row r="129" spans="1:16" ht="15" hidden="1" customHeight="1" outlineLevel="1">
      <c r="A129" s="33" t="s">
        <v>13</v>
      </c>
      <c r="B129" s="41"/>
      <c r="C129" s="132">
        <v>330100</v>
      </c>
      <c r="D129" s="66" t="s">
        <v>128</v>
      </c>
      <c r="E129" s="66"/>
      <c r="F129" s="85"/>
      <c r="G129" s="244"/>
      <c r="H129" s="246"/>
      <c r="I129" s="279"/>
      <c r="J129" s="301"/>
      <c r="K129" s="215"/>
      <c r="L129" s="97"/>
      <c r="M129" s="97"/>
      <c r="N129" s="97"/>
      <c r="O129" s="23"/>
    </row>
    <row r="130" spans="1:16" ht="15" hidden="1" outlineLevel="1">
      <c r="A130" s="33" t="s">
        <v>16</v>
      </c>
      <c r="B130" s="41">
        <v>3033</v>
      </c>
      <c r="C130" s="127">
        <v>330101</v>
      </c>
      <c r="D130" s="67" t="s">
        <v>129</v>
      </c>
      <c r="E130" s="67"/>
      <c r="F130" s="85"/>
      <c r="G130" s="244">
        <v>4000</v>
      </c>
      <c r="H130" s="246">
        <v>0</v>
      </c>
      <c r="I130" s="279">
        <v>0</v>
      </c>
      <c r="J130" s="301">
        <v>0</v>
      </c>
      <c r="K130" s="215">
        <v>0</v>
      </c>
      <c r="L130" s="19"/>
      <c r="M130" s="19"/>
      <c r="N130" s="19"/>
      <c r="O130" s="26"/>
    </row>
    <row r="131" spans="1:16" ht="15" hidden="1" outlineLevel="1">
      <c r="A131" s="33" t="s">
        <v>16</v>
      </c>
      <c r="B131" s="41">
        <v>3031</v>
      </c>
      <c r="C131" s="127">
        <v>330102</v>
      </c>
      <c r="D131" s="67" t="s">
        <v>130</v>
      </c>
      <c r="E131" s="67"/>
      <c r="F131" s="85"/>
      <c r="G131" s="244">
        <v>3000</v>
      </c>
      <c r="H131" s="246">
        <v>0</v>
      </c>
      <c r="I131" s="279">
        <v>3000</v>
      </c>
      <c r="J131" s="301">
        <v>0</v>
      </c>
      <c r="K131" s="215">
        <v>2200</v>
      </c>
      <c r="L131" s="19"/>
      <c r="M131" s="19"/>
      <c r="N131" s="99"/>
      <c r="O131" s="27"/>
    </row>
    <row r="132" spans="1:16" ht="15" hidden="1" customHeight="1" outlineLevel="1">
      <c r="A132" s="33" t="s">
        <v>16</v>
      </c>
      <c r="B132" s="41">
        <v>3030</v>
      </c>
      <c r="C132" s="127">
        <v>330103</v>
      </c>
      <c r="D132" s="67" t="s">
        <v>131</v>
      </c>
      <c r="E132" s="67"/>
      <c r="F132" s="85"/>
      <c r="G132" s="245">
        <v>0</v>
      </c>
      <c r="H132" s="247">
        <v>0</v>
      </c>
      <c r="I132" s="281">
        <v>600</v>
      </c>
      <c r="J132" s="303">
        <v>0</v>
      </c>
      <c r="K132" s="217">
        <v>500</v>
      </c>
      <c r="L132" s="20"/>
      <c r="M132" s="97"/>
      <c r="N132" s="97"/>
      <c r="O132" s="24"/>
      <c r="P132" s="25"/>
    </row>
    <row r="133" spans="1:16" ht="15" hidden="1" outlineLevel="1">
      <c r="A133" s="33" t="s">
        <v>27</v>
      </c>
      <c r="B133" s="42" t="s">
        <v>88</v>
      </c>
      <c r="C133" s="132">
        <v>330199</v>
      </c>
      <c r="D133" s="66" t="s">
        <v>132</v>
      </c>
      <c r="E133" s="67"/>
      <c r="F133" s="85"/>
      <c r="G133" s="242">
        <f t="shared" ref="G133:I133" si="67">SUM(G130:G132)</f>
        <v>7000</v>
      </c>
      <c r="H133" s="243">
        <f t="shared" si="67"/>
        <v>0</v>
      </c>
      <c r="I133" s="278">
        <f t="shared" si="67"/>
        <v>3600</v>
      </c>
      <c r="J133" s="299">
        <f t="shared" ref="J133" si="68">SUM(J130:J132)</f>
        <v>0</v>
      </c>
      <c r="K133" s="223">
        <f t="shared" ref="K133" si="69">SUM(K130:K132)</f>
        <v>2700</v>
      </c>
      <c r="L133" s="100"/>
      <c r="M133" s="19"/>
      <c r="N133" s="19"/>
      <c r="O133" s="22"/>
      <c r="P133" s="26"/>
    </row>
    <row r="134" spans="1:16" ht="15" hidden="1" outlineLevel="1">
      <c r="B134" s="41"/>
      <c r="D134" s="67"/>
      <c r="E134" s="67"/>
      <c r="F134" s="85"/>
      <c r="G134" s="244"/>
      <c r="H134" s="246"/>
      <c r="I134" s="271"/>
      <c r="J134" s="301"/>
      <c r="K134" s="215"/>
      <c r="L134" s="20"/>
      <c r="M134" s="19"/>
      <c r="N134" s="101"/>
      <c r="O134" s="22"/>
      <c r="P134" s="28"/>
    </row>
    <row r="135" spans="1:16" ht="15" hidden="1" outlineLevel="1">
      <c r="A135" s="33" t="s">
        <v>13</v>
      </c>
      <c r="B135" s="41"/>
      <c r="C135" s="132">
        <v>330200</v>
      </c>
      <c r="D135" s="66" t="s">
        <v>133</v>
      </c>
      <c r="E135" s="67"/>
      <c r="F135" s="85"/>
      <c r="G135" s="244"/>
      <c r="H135" s="246"/>
      <c r="I135" s="271"/>
      <c r="J135" s="301"/>
      <c r="K135" s="215"/>
      <c r="L135" s="20"/>
      <c r="M135" s="19"/>
      <c r="N135" s="19"/>
      <c r="O135" s="22"/>
      <c r="P135" s="18"/>
    </row>
    <row r="136" spans="1:16" ht="15" hidden="1" outlineLevel="1">
      <c r="A136" s="33" t="s">
        <v>16</v>
      </c>
      <c r="B136" s="41"/>
      <c r="C136" s="127">
        <v>330201</v>
      </c>
      <c r="D136" s="67" t="s">
        <v>134</v>
      </c>
      <c r="E136" s="67"/>
      <c r="F136" s="85"/>
      <c r="G136" s="244">
        <v>2000</v>
      </c>
      <c r="H136" s="246">
        <v>0</v>
      </c>
      <c r="I136" s="279">
        <v>1500</v>
      </c>
      <c r="J136" s="301">
        <v>1140</v>
      </c>
      <c r="K136" s="215">
        <v>1500</v>
      </c>
      <c r="L136" s="20"/>
      <c r="M136" s="19"/>
      <c r="N136" s="19"/>
      <c r="O136" s="22"/>
      <c r="P136" s="18"/>
    </row>
    <row r="137" spans="1:16" ht="15" hidden="1" outlineLevel="1">
      <c r="A137" s="33" t="s">
        <v>16</v>
      </c>
      <c r="B137" s="41"/>
      <c r="C137" s="127">
        <v>330202</v>
      </c>
      <c r="D137" s="67" t="s">
        <v>135</v>
      </c>
      <c r="E137" s="67"/>
      <c r="F137" s="85"/>
      <c r="G137" s="244">
        <v>13000</v>
      </c>
      <c r="H137" s="246">
        <v>8042</v>
      </c>
      <c r="I137" s="279">
        <v>9000</v>
      </c>
      <c r="J137" s="302">
        <v>8941</v>
      </c>
      <c r="K137" s="215">
        <v>9000</v>
      </c>
      <c r="L137" s="20"/>
      <c r="M137" s="19"/>
      <c r="N137" s="19"/>
      <c r="O137" s="22"/>
      <c r="P137" s="18"/>
    </row>
    <row r="138" spans="1:16" ht="15" hidden="1" outlineLevel="1">
      <c r="A138" s="33" t="s">
        <v>16</v>
      </c>
      <c r="B138" s="41"/>
      <c r="C138" s="127">
        <v>330203</v>
      </c>
      <c r="D138" s="67" t="s">
        <v>136</v>
      </c>
      <c r="E138" s="67"/>
      <c r="F138" s="85"/>
      <c r="G138" s="244">
        <v>0</v>
      </c>
      <c r="H138" s="246">
        <v>542</v>
      </c>
      <c r="I138" s="279">
        <v>600</v>
      </c>
      <c r="J138" s="302">
        <v>675</v>
      </c>
      <c r="K138" s="215">
        <v>800</v>
      </c>
      <c r="L138" s="20"/>
      <c r="M138" s="19"/>
      <c r="N138" s="19"/>
      <c r="O138" s="22"/>
      <c r="P138" s="18"/>
    </row>
    <row r="139" spans="1:16" ht="15" hidden="1" outlineLevel="1">
      <c r="A139" s="33" t="s">
        <v>16</v>
      </c>
      <c r="B139" s="41">
        <v>3002</v>
      </c>
      <c r="C139" s="127">
        <v>330205</v>
      </c>
      <c r="D139" s="67" t="s">
        <v>137</v>
      </c>
      <c r="E139" s="67"/>
      <c r="F139" s="133"/>
      <c r="G139" s="248">
        <f>427000-79000</f>
        <v>348000</v>
      </c>
      <c r="H139" s="264">
        <v>347901</v>
      </c>
      <c r="I139" s="283">
        <f>430000-79000</f>
        <v>351000</v>
      </c>
      <c r="J139" s="307">
        <v>357534</v>
      </c>
      <c r="K139" s="259">
        <v>365000</v>
      </c>
      <c r="L139" s="20"/>
      <c r="M139" s="19"/>
      <c r="N139" s="19"/>
      <c r="O139" s="22"/>
      <c r="P139" s="18"/>
    </row>
    <row r="140" spans="1:16" ht="15" hidden="1" outlineLevel="1">
      <c r="A140" s="33" t="s">
        <v>27</v>
      </c>
      <c r="B140" s="42" t="s">
        <v>88</v>
      </c>
      <c r="C140" s="132">
        <v>330299</v>
      </c>
      <c r="D140" s="66" t="s">
        <v>138</v>
      </c>
      <c r="E140" s="67"/>
      <c r="F140" s="85"/>
      <c r="G140" s="242">
        <f t="shared" ref="G140:J140" si="70">SUM(G136:G139)</f>
        <v>363000</v>
      </c>
      <c r="H140" s="243">
        <f t="shared" si="70"/>
        <v>356485</v>
      </c>
      <c r="I140" s="278">
        <f t="shared" si="70"/>
        <v>362100</v>
      </c>
      <c r="J140" s="299">
        <f t="shared" si="70"/>
        <v>368290</v>
      </c>
      <c r="K140" s="223">
        <f t="shared" ref="K140" si="71">SUM(K136:K139)</f>
        <v>376300</v>
      </c>
      <c r="L140" s="20"/>
      <c r="M140" s="19"/>
      <c r="N140" s="19"/>
      <c r="O140" s="22"/>
      <c r="P140" s="30"/>
    </row>
    <row r="141" spans="1:16" ht="15" hidden="1" outlineLevel="1">
      <c r="B141" s="41"/>
      <c r="D141" s="67"/>
      <c r="E141" s="67"/>
      <c r="F141" s="85"/>
      <c r="G141" s="244"/>
      <c r="H141" s="246"/>
      <c r="I141" s="271"/>
      <c r="J141" s="301"/>
      <c r="K141" s="215"/>
      <c r="L141" s="20"/>
      <c r="M141" s="19"/>
      <c r="N141" s="19"/>
      <c r="O141" s="22"/>
      <c r="P141" s="18"/>
    </row>
    <row r="142" spans="1:16" ht="15" hidden="1" outlineLevel="1">
      <c r="A142" s="33" t="s">
        <v>13</v>
      </c>
      <c r="B142" s="41">
        <v>3010</v>
      </c>
      <c r="C142" s="132">
        <v>330300</v>
      </c>
      <c r="D142" s="66" t="s">
        <v>139</v>
      </c>
      <c r="E142" s="67"/>
      <c r="F142" s="85"/>
      <c r="G142" s="244"/>
      <c r="H142" s="246"/>
      <c r="I142" s="271"/>
      <c r="J142" s="301"/>
      <c r="K142" s="215"/>
      <c r="L142" s="20"/>
      <c r="M142" s="19"/>
      <c r="N142" s="19"/>
      <c r="O142" s="22"/>
      <c r="P142" s="31"/>
    </row>
    <row r="143" spans="1:16" ht="15" hidden="1" outlineLevel="1">
      <c r="A143" s="33" t="s">
        <v>16</v>
      </c>
      <c r="B143" s="42" t="s">
        <v>95</v>
      </c>
      <c r="C143" s="127">
        <v>330301</v>
      </c>
      <c r="D143" s="67" t="s">
        <v>140</v>
      </c>
      <c r="E143" s="67"/>
      <c r="F143" s="85"/>
      <c r="G143" s="244">
        <v>0</v>
      </c>
      <c r="H143" s="246">
        <v>0</v>
      </c>
      <c r="I143" s="279">
        <v>7500</v>
      </c>
      <c r="J143" s="301">
        <v>0</v>
      </c>
      <c r="K143" s="215">
        <v>0</v>
      </c>
      <c r="L143" s="20"/>
      <c r="M143" s="19"/>
      <c r="N143" s="19"/>
      <c r="O143" s="22"/>
      <c r="P143" s="31"/>
    </row>
    <row r="144" spans="1:16" ht="15" hidden="1" outlineLevel="1">
      <c r="A144" s="33" t="s">
        <v>16</v>
      </c>
      <c r="B144" s="42" t="s">
        <v>95</v>
      </c>
      <c r="C144" s="127">
        <v>330302</v>
      </c>
      <c r="D144" s="67" t="s">
        <v>141</v>
      </c>
      <c r="E144" s="67"/>
      <c r="F144" s="85"/>
      <c r="G144" s="244">
        <f t="shared" ref="G144:G146" si="72">SUM(G143)</f>
        <v>0</v>
      </c>
      <c r="H144" s="246">
        <v>4300</v>
      </c>
      <c r="I144" s="279">
        <v>7500</v>
      </c>
      <c r="J144" s="301">
        <v>227</v>
      </c>
      <c r="K144" s="215">
        <v>0</v>
      </c>
      <c r="L144" s="20"/>
      <c r="M144" s="19"/>
      <c r="N144" s="19"/>
      <c r="O144" s="22"/>
      <c r="P144" s="28"/>
    </row>
    <row r="145" spans="1:16" ht="15" hidden="1" outlineLevel="1">
      <c r="A145" s="33" t="s">
        <v>16</v>
      </c>
      <c r="B145" s="42" t="s">
        <v>95</v>
      </c>
      <c r="C145" s="127">
        <v>330303</v>
      </c>
      <c r="D145" s="67" t="s">
        <v>142</v>
      </c>
      <c r="E145" s="67"/>
      <c r="F145" s="85"/>
      <c r="G145" s="244">
        <v>0</v>
      </c>
      <c r="H145" s="246">
        <v>0</v>
      </c>
      <c r="I145" s="279">
        <v>0</v>
      </c>
      <c r="J145" s="301">
        <v>0</v>
      </c>
      <c r="K145" s="215">
        <v>0</v>
      </c>
      <c r="L145" s="22"/>
      <c r="M145" s="19"/>
      <c r="N145" s="19"/>
      <c r="O145" s="22"/>
      <c r="P145" s="18"/>
    </row>
    <row r="146" spans="1:16" ht="15" hidden="1" outlineLevel="1">
      <c r="A146" s="33" t="s">
        <v>16</v>
      </c>
      <c r="B146" s="42"/>
      <c r="C146" s="127">
        <v>330304</v>
      </c>
      <c r="D146" s="67" t="s">
        <v>143</v>
      </c>
      <c r="E146" s="67"/>
      <c r="F146" s="85"/>
      <c r="G146" s="245">
        <f t="shared" si="72"/>
        <v>0</v>
      </c>
      <c r="H146" s="247">
        <v>10863</v>
      </c>
      <c r="I146" s="281">
        <v>10000</v>
      </c>
      <c r="J146" s="303">
        <v>9460</v>
      </c>
      <c r="K146" s="217">
        <v>10000</v>
      </c>
      <c r="L146" s="22"/>
      <c r="M146" s="19"/>
      <c r="N146" s="19"/>
      <c r="O146" s="22"/>
      <c r="P146" s="18"/>
    </row>
    <row r="147" spans="1:16" ht="15" hidden="1" outlineLevel="1">
      <c r="A147" s="33" t="s">
        <v>27</v>
      </c>
      <c r="B147" s="42" t="s">
        <v>88</v>
      </c>
      <c r="C147" s="132">
        <v>330399</v>
      </c>
      <c r="D147" s="66" t="s">
        <v>144</v>
      </c>
      <c r="E147" s="67"/>
      <c r="F147" s="85"/>
      <c r="G147" s="242">
        <v>38000</v>
      </c>
      <c r="H147" s="243">
        <f t="shared" ref="H147:J147" si="73">SUM(H143:H146)</f>
        <v>15163</v>
      </c>
      <c r="I147" s="278">
        <f t="shared" si="73"/>
        <v>25000</v>
      </c>
      <c r="J147" s="299">
        <f t="shared" si="73"/>
        <v>9687</v>
      </c>
      <c r="K147" s="223">
        <f t="shared" ref="K147" si="74">SUM(K143:K146)</f>
        <v>10000</v>
      </c>
      <c r="L147" s="19"/>
      <c r="M147" s="19"/>
      <c r="N147" s="19"/>
      <c r="O147" s="22"/>
      <c r="P147" s="28"/>
    </row>
    <row r="148" spans="1:16" ht="15" hidden="1" outlineLevel="1">
      <c r="B148" s="41"/>
      <c r="D148" s="66"/>
      <c r="E148" s="67"/>
      <c r="F148" s="85"/>
      <c r="G148" s="242"/>
      <c r="H148" s="243"/>
      <c r="I148" s="279"/>
      <c r="J148" s="299"/>
      <c r="K148" s="215"/>
      <c r="L148" s="19"/>
      <c r="M148" s="19"/>
      <c r="N148" s="19"/>
      <c r="O148" s="22"/>
      <c r="P148" s="28"/>
    </row>
    <row r="149" spans="1:16" ht="15" hidden="1" outlineLevel="1">
      <c r="A149" s="33" t="s">
        <v>13</v>
      </c>
      <c r="B149" s="41"/>
      <c r="C149" s="127">
        <v>338800</v>
      </c>
      <c r="D149" s="66" t="s">
        <v>145</v>
      </c>
      <c r="E149" s="67"/>
      <c r="F149" s="85"/>
      <c r="G149" s="244"/>
      <c r="H149" s="246"/>
      <c r="I149" s="279"/>
      <c r="J149" s="301"/>
      <c r="K149" s="215"/>
      <c r="L149" s="19"/>
      <c r="M149" s="19"/>
      <c r="N149" s="19"/>
      <c r="O149" s="22"/>
      <c r="P149"/>
    </row>
    <row r="150" spans="1:16" ht="15" hidden="1" outlineLevel="1">
      <c r="A150" s="33" t="s">
        <v>16</v>
      </c>
      <c r="B150" s="41"/>
      <c r="C150" s="127">
        <v>338801</v>
      </c>
      <c r="D150" s="67" t="s">
        <v>146</v>
      </c>
      <c r="E150" s="67"/>
      <c r="F150" s="85"/>
      <c r="G150" s="244">
        <v>0</v>
      </c>
      <c r="H150" s="246">
        <v>1125</v>
      </c>
      <c r="I150" s="279">
        <v>1200</v>
      </c>
      <c r="J150" s="301">
        <v>750</v>
      </c>
      <c r="K150" s="215">
        <v>1000</v>
      </c>
      <c r="L150" s="19"/>
      <c r="M150" s="19"/>
      <c r="N150" s="19"/>
      <c r="O150" s="22"/>
      <c r="P150"/>
    </row>
    <row r="151" spans="1:16" ht="15" hidden="1" outlineLevel="1">
      <c r="A151" s="33" t="s">
        <v>16</v>
      </c>
      <c r="B151" s="41">
        <v>3011</v>
      </c>
      <c r="C151" s="127">
        <v>338811</v>
      </c>
      <c r="D151" s="67" t="s">
        <v>147</v>
      </c>
      <c r="E151" s="56"/>
      <c r="F151" s="170"/>
      <c r="G151" s="249">
        <v>97500</v>
      </c>
      <c r="H151" s="265">
        <v>68920</v>
      </c>
      <c r="I151" s="279">
        <v>80000</v>
      </c>
      <c r="J151" s="302">
        <v>89904</v>
      </c>
      <c r="K151" s="215">
        <v>75000</v>
      </c>
      <c r="L151" s="19"/>
      <c r="M151" s="19"/>
      <c r="N151" s="19"/>
      <c r="O151" s="22"/>
      <c r="P151"/>
    </row>
    <row r="152" spans="1:16" ht="15" hidden="1" outlineLevel="1">
      <c r="A152" s="33" t="s">
        <v>16</v>
      </c>
      <c r="B152" s="41">
        <v>3000</v>
      </c>
      <c r="C152" s="127">
        <v>338821</v>
      </c>
      <c r="D152" s="67" t="s">
        <v>148</v>
      </c>
      <c r="E152" s="67"/>
      <c r="F152" s="85"/>
      <c r="G152" s="244">
        <v>20000</v>
      </c>
      <c r="H152" s="246">
        <v>21917</v>
      </c>
      <c r="I152" s="279">
        <v>40000</v>
      </c>
      <c r="J152" s="301">
        <v>60000</v>
      </c>
      <c r="K152" s="215">
        <v>20000</v>
      </c>
      <c r="L152" s="19"/>
      <c r="M152" s="19"/>
      <c r="N152" s="19"/>
      <c r="O152" s="22"/>
      <c r="P152"/>
    </row>
    <row r="153" spans="1:16" ht="15" hidden="1" outlineLevel="1">
      <c r="A153" s="33" t="s">
        <v>16</v>
      </c>
      <c r="B153" s="41">
        <v>3001</v>
      </c>
      <c r="C153" s="127">
        <v>338822</v>
      </c>
      <c r="D153" s="67" t="s">
        <v>149</v>
      </c>
      <c r="E153" s="67"/>
      <c r="F153" s="85"/>
      <c r="G153" s="244">
        <v>26000</v>
      </c>
      <c r="H153" s="246">
        <v>16750</v>
      </c>
      <c r="I153" s="279">
        <v>24000</v>
      </c>
      <c r="J153" s="301">
        <v>17047</v>
      </c>
      <c r="K153" s="215">
        <v>22000</v>
      </c>
      <c r="L153" s="19"/>
      <c r="M153" s="19"/>
      <c r="N153" s="19"/>
      <c r="O153" s="22"/>
      <c r="P153"/>
    </row>
    <row r="154" spans="1:16" ht="15" hidden="1" outlineLevel="1">
      <c r="A154" s="33" t="s">
        <v>16</v>
      </c>
      <c r="B154" s="41">
        <v>3005</v>
      </c>
      <c r="C154" s="127">
        <v>338825</v>
      </c>
      <c r="D154" s="67" t="s">
        <v>150</v>
      </c>
      <c r="E154" s="67"/>
      <c r="F154" s="85"/>
      <c r="G154" s="244">
        <v>10000</v>
      </c>
      <c r="H154" s="246">
        <v>6500</v>
      </c>
      <c r="I154" s="279">
        <v>10000</v>
      </c>
      <c r="J154" s="302">
        <v>6116</v>
      </c>
      <c r="K154" s="215">
        <v>10000</v>
      </c>
      <c r="L154" s="19"/>
      <c r="M154" s="19"/>
      <c r="N154" s="19"/>
      <c r="O154" s="22"/>
      <c r="P154" s="28"/>
    </row>
    <row r="155" spans="1:16" ht="15" hidden="1" outlineLevel="1">
      <c r="A155" s="33" t="s">
        <v>16</v>
      </c>
      <c r="B155" s="46">
        <v>3027</v>
      </c>
      <c r="C155" s="127">
        <v>338827</v>
      </c>
      <c r="D155" s="67" t="s">
        <v>151</v>
      </c>
      <c r="E155" s="67"/>
      <c r="F155" s="85"/>
      <c r="G155" s="244">
        <v>11000</v>
      </c>
      <c r="H155" s="246">
        <v>1939</v>
      </c>
      <c r="I155" s="279">
        <v>6000</v>
      </c>
      <c r="J155" s="302">
        <v>5654</v>
      </c>
      <c r="K155" s="215">
        <v>6000</v>
      </c>
      <c r="L155" s="19"/>
      <c r="M155" s="19"/>
      <c r="N155" s="19"/>
      <c r="O155" s="22"/>
      <c r="P155"/>
    </row>
    <row r="156" spans="1:16" ht="15" hidden="1" outlineLevel="1">
      <c r="A156" s="33" t="s">
        <v>16</v>
      </c>
      <c r="B156" s="46">
        <v>3070</v>
      </c>
      <c r="C156" s="127">
        <v>338870</v>
      </c>
      <c r="D156" s="67" t="s">
        <v>152</v>
      </c>
      <c r="E156" s="56"/>
      <c r="F156" s="172"/>
      <c r="G156" s="245">
        <v>12500</v>
      </c>
      <c r="H156" s="247">
        <v>7674</v>
      </c>
      <c r="I156" s="281">
        <v>10000</v>
      </c>
      <c r="J156" s="303">
        <v>0</v>
      </c>
      <c r="K156" s="217">
        <v>0</v>
      </c>
      <c r="L156" s="19"/>
      <c r="M156" s="19"/>
      <c r="N156" s="19"/>
      <c r="O156" s="22"/>
      <c r="P156"/>
    </row>
    <row r="157" spans="1:16" ht="15" hidden="1" outlineLevel="1">
      <c r="A157" s="33" t="s">
        <v>27</v>
      </c>
      <c r="B157" s="41"/>
      <c r="C157" s="132">
        <v>338899</v>
      </c>
      <c r="D157" s="66" t="s">
        <v>153</v>
      </c>
      <c r="E157" s="67"/>
      <c r="F157" s="85"/>
      <c r="G157" s="242">
        <f t="shared" ref="G157:J157" si="75">SUM(G150:G156)</f>
        <v>177000</v>
      </c>
      <c r="H157" s="243">
        <f t="shared" si="75"/>
        <v>124825</v>
      </c>
      <c r="I157" s="278">
        <f t="shared" si="75"/>
        <v>171200</v>
      </c>
      <c r="J157" s="299">
        <f t="shared" si="75"/>
        <v>179471</v>
      </c>
      <c r="K157" s="223">
        <f t="shared" ref="K157" si="76">SUM(K150:K156)</f>
        <v>134000</v>
      </c>
      <c r="L157" s="19"/>
      <c r="M157" s="19"/>
      <c r="N157" s="97"/>
      <c r="O157" s="22"/>
      <c r="P157" s="32"/>
    </row>
    <row r="158" spans="1:16" ht="15" hidden="1" outlineLevel="1">
      <c r="B158" s="41"/>
      <c r="D158" s="67"/>
      <c r="E158" s="67"/>
      <c r="F158" s="85"/>
      <c r="G158" s="244"/>
      <c r="H158" s="246"/>
      <c r="I158" s="279"/>
      <c r="J158" s="301"/>
      <c r="K158" s="215"/>
      <c r="L158" s="19"/>
      <c r="M158" s="19"/>
      <c r="N158" s="19"/>
      <c r="O158" s="22"/>
      <c r="P158" s="18"/>
    </row>
    <row r="159" spans="1:16" ht="15" hidden="1" outlineLevel="1">
      <c r="A159" s="33" t="s">
        <v>27</v>
      </c>
      <c r="B159" s="41"/>
      <c r="C159" s="132">
        <v>399999</v>
      </c>
      <c r="D159" s="66" t="s">
        <v>154</v>
      </c>
      <c r="E159" s="67"/>
      <c r="F159" s="85"/>
      <c r="G159" s="242">
        <f t="shared" ref="G159:J159" si="77">G133+G140+G147+G157</f>
        <v>585000</v>
      </c>
      <c r="H159" s="243">
        <f t="shared" si="77"/>
        <v>496473</v>
      </c>
      <c r="I159" s="278">
        <f t="shared" si="77"/>
        <v>561900</v>
      </c>
      <c r="J159" s="299">
        <f t="shared" si="77"/>
        <v>557448</v>
      </c>
      <c r="K159" s="223">
        <f t="shared" ref="K159" si="78">K133+K140+K147+K157</f>
        <v>523000</v>
      </c>
      <c r="L159" s="19"/>
      <c r="M159" s="22"/>
      <c r="N159" s="22"/>
      <c r="O159"/>
      <c r="P159"/>
    </row>
    <row r="160" spans="1:16" ht="15" hidden="1" outlineLevel="1">
      <c r="B160" s="41"/>
      <c r="D160" s="67"/>
      <c r="E160" s="67"/>
      <c r="F160" s="85"/>
      <c r="G160" s="244"/>
      <c r="H160" s="246"/>
      <c r="I160" s="279"/>
      <c r="J160" s="301"/>
      <c r="K160" s="215"/>
      <c r="L160" s="22"/>
      <c r="M160" s="22"/>
      <c r="N160" s="22"/>
      <c r="O160"/>
      <c r="P160"/>
    </row>
    <row r="161" spans="1:15" ht="15" collapsed="1">
      <c r="A161" s="33" t="s">
        <v>13</v>
      </c>
      <c r="B161" s="41"/>
      <c r="C161" s="130">
        <v>340000</v>
      </c>
      <c r="D161" s="63" t="s">
        <v>155</v>
      </c>
      <c r="E161" s="63" t="s">
        <v>31</v>
      </c>
      <c r="F161" s="316"/>
      <c r="G161" s="244">
        <f t="shared" ref="G161:I161" si="79">G186</f>
        <v>453000</v>
      </c>
      <c r="H161" s="246">
        <f t="shared" si="79"/>
        <v>538143</v>
      </c>
      <c r="I161" s="279">
        <f t="shared" si="79"/>
        <v>706000</v>
      </c>
      <c r="J161" s="301">
        <f t="shared" ref="J161" si="80">J186</f>
        <v>613399</v>
      </c>
      <c r="K161" s="215">
        <f t="shared" ref="K161" si="81">K186</f>
        <v>633500</v>
      </c>
      <c r="L161" s="22"/>
      <c r="M161" s="5"/>
      <c r="N161" s="5"/>
    </row>
    <row r="162" spans="1:15" ht="15" hidden="1" outlineLevel="1">
      <c r="A162" s="33" t="s">
        <v>13</v>
      </c>
      <c r="B162" s="41"/>
      <c r="C162" s="132">
        <v>340100</v>
      </c>
      <c r="D162" s="66" t="s">
        <v>156</v>
      </c>
      <c r="E162" s="66"/>
      <c r="F162" s="85"/>
      <c r="G162" s="244"/>
      <c r="H162" s="246"/>
      <c r="I162" s="279"/>
      <c r="J162" s="301"/>
      <c r="K162" s="215"/>
      <c r="L162" s="20"/>
      <c r="M162" s="88"/>
      <c r="N162" s="5"/>
    </row>
    <row r="163" spans="1:15" ht="15" hidden="1" outlineLevel="1">
      <c r="A163" s="55" t="s">
        <v>16</v>
      </c>
      <c r="B163" s="41">
        <v>5093</v>
      </c>
      <c r="C163" s="127">
        <v>340101</v>
      </c>
      <c r="D163" s="67" t="s">
        <v>157</v>
      </c>
      <c r="E163" s="67"/>
      <c r="F163" s="85"/>
      <c r="G163" s="244">
        <v>2000</v>
      </c>
      <c r="H163" s="246">
        <v>0</v>
      </c>
      <c r="I163" s="279">
        <v>500</v>
      </c>
      <c r="J163" s="301">
        <v>0</v>
      </c>
      <c r="K163" s="215">
        <v>500</v>
      </c>
      <c r="L163" s="20"/>
      <c r="M163" s="88"/>
      <c r="N163" s="5"/>
    </row>
    <row r="164" spans="1:15" ht="15" hidden="1" outlineLevel="1">
      <c r="A164" s="55" t="s">
        <v>16</v>
      </c>
      <c r="B164" s="41">
        <v>5071</v>
      </c>
      <c r="C164" s="127">
        <v>340102</v>
      </c>
      <c r="D164" s="67" t="s">
        <v>73</v>
      </c>
      <c r="E164" s="67"/>
      <c r="F164" s="85"/>
      <c r="G164" s="244">
        <v>4000</v>
      </c>
      <c r="H164" s="246">
        <v>3978</v>
      </c>
      <c r="I164" s="279">
        <v>4000</v>
      </c>
      <c r="J164" s="302">
        <v>5067</v>
      </c>
      <c r="K164" s="215">
        <v>5000</v>
      </c>
      <c r="L164" s="20"/>
      <c r="M164" s="20"/>
      <c r="N164" s="5"/>
    </row>
    <row r="165" spans="1:15" ht="15" hidden="1" outlineLevel="1">
      <c r="A165" s="55" t="s">
        <v>16</v>
      </c>
      <c r="B165" s="41">
        <v>5092</v>
      </c>
      <c r="C165" s="127">
        <v>340103</v>
      </c>
      <c r="D165" s="67" t="s">
        <v>158</v>
      </c>
      <c r="E165" s="67"/>
      <c r="F165" s="85"/>
      <c r="G165" s="244">
        <v>2000</v>
      </c>
      <c r="H165" s="246">
        <v>3667</v>
      </c>
      <c r="I165" s="279">
        <v>3500</v>
      </c>
      <c r="J165" s="302">
        <v>484</v>
      </c>
      <c r="K165" s="215">
        <v>1500</v>
      </c>
      <c r="L165" s="20"/>
      <c r="M165" s="20"/>
      <c r="N165" s="5"/>
    </row>
    <row r="166" spans="1:15" ht="15" hidden="1" outlineLevel="1">
      <c r="A166" s="55" t="s">
        <v>16</v>
      </c>
      <c r="B166" s="41"/>
      <c r="C166" s="127">
        <v>340109</v>
      </c>
      <c r="D166" s="67" t="s">
        <v>159</v>
      </c>
      <c r="E166" s="67"/>
      <c r="F166" s="85"/>
      <c r="G166" s="245">
        <v>0</v>
      </c>
      <c r="H166" s="247">
        <v>1164</v>
      </c>
      <c r="I166" s="281">
        <v>0</v>
      </c>
      <c r="J166" s="303">
        <v>0</v>
      </c>
      <c r="K166" s="217">
        <v>0</v>
      </c>
      <c r="L166" s="20"/>
      <c r="M166" s="20"/>
      <c r="N166" s="5"/>
    </row>
    <row r="167" spans="1:15" ht="15" hidden="1" outlineLevel="1">
      <c r="A167" s="33" t="s">
        <v>27</v>
      </c>
      <c r="B167" s="44">
        <v>5079</v>
      </c>
      <c r="C167" s="132">
        <v>340199</v>
      </c>
      <c r="D167" s="66" t="s">
        <v>117</v>
      </c>
      <c r="E167" s="67"/>
      <c r="F167" s="85"/>
      <c r="G167" s="242">
        <f>SUM(G163:G165)</f>
        <v>8000</v>
      </c>
      <c r="H167" s="243">
        <f>SUM(H163:H166)</f>
        <v>8809</v>
      </c>
      <c r="I167" s="278">
        <f>SUM(I163:I165)</f>
        <v>8000</v>
      </c>
      <c r="J167" s="299">
        <f>SUM(J163:J166)</f>
        <v>5551</v>
      </c>
      <c r="K167" s="223">
        <f>SUM(K163:K165)</f>
        <v>7000</v>
      </c>
      <c r="L167" s="20"/>
      <c r="M167" s="20"/>
      <c r="N167" s="5"/>
    </row>
    <row r="168" spans="1:15" ht="15" hidden="1" outlineLevel="1">
      <c r="B168" s="41"/>
      <c r="D168" s="66"/>
      <c r="E168" s="67"/>
      <c r="F168" s="85"/>
      <c r="G168" s="244"/>
      <c r="H168" s="246"/>
      <c r="I168" s="279"/>
      <c r="J168" s="301"/>
      <c r="K168" s="215"/>
      <c r="L168" s="20"/>
      <c r="M168" s="20"/>
      <c r="N168" s="5"/>
    </row>
    <row r="169" spans="1:15" ht="15" hidden="1" outlineLevel="1">
      <c r="A169" s="33" t="s">
        <v>13</v>
      </c>
      <c r="B169" s="41"/>
      <c r="C169" s="132">
        <v>340200</v>
      </c>
      <c r="D169" s="66" t="s">
        <v>160</v>
      </c>
      <c r="E169" s="67"/>
      <c r="F169" s="85"/>
      <c r="G169" s="244"/>
      <c r="H169" s="246"/>
      <c r="I169" s="279"/>
      <c r="J169" s="301"/>
      <c r="K169" s="215"/>
      <c r="L169" s="20"/>
      <c r="M169" s="20"/>
      <c r="N169" s="5"/>
    </row>
    <row r="170" spans="1:15" ht="15" hidden="1" outlineLevel="1">
      <c r="A170" s="55" t="s">
        <v>16</v>
      </c>
      <c r="B170" s="41">
        <v>5082</v>
      </c>
      <c r="C170" s="127">
        <v>340201</v>
      </c>
      <c r="D170" s="67" t="s">
        <v>161</v>
      </c>
      <c r="E170" s="68"/>
      <c r="F170" s="85"/>
      <c r="G170" s="244">
        <v>0</v>
      </c>
      <c r="H170" s="246">
        <v>0</v>
      </c>
      <c r="I170" s="279">
        <v>191000</v>
      </c>
      <c r="J170" s="302">
        <v>165332</v>
      </c>
      <c r="K170" s="215">
        <v>203000</v>
      </c>
      <c r="L170" s="20"/>
      <c r="M170" s="20"/>
      <c r="N170" s="5"/>
    </row>
    <row r="171" spans="1:15" hidden="1" outlineLevel="1">
      <c r="A171" s="55" t="s">
        <v>16</v>
      </c>
      <c r="B171" s="41">
        <v>5080</v>
      </c>
      <c r="C171" s="127">
        <v>340205</v>
      </c>
      <c r="D171" s="67" t="s">
        <v>162</v>
      </c>
      <c r="E171" s="68"/>
      <c r="F171" s="85"/>
      <c r="G171" s="244">
        <v>0</v>
      </c>
      <c r="H171" s="246">
        <v>10758</v>
      </c>
      <c r="I171" s="280">
        <v>10000</v>
      </c>
      <c r="J171" s="301">
        <v>13677</v>
      </c>
      <c r="K171" s="170">
        <v>22500</v>
      </c>
      <c r="L171" s="142"/>
      <c r="M171" s="143"/>
      <c r="N171" s="143"/>
      <c r="O171" s="144"/>
    </row>
    <row r="172" spans="1:15" hidden="1" outlineLevel="1">
      <c r="A172" s="55" t="s">
        <v>16</v>
      </c>
      <c r="B172" s="41">
        <v>5083</v>
      </c>
      <c r="C172" s="127">
        <v>340207</v>
      </c>
      <c r="D172" s="67" t="s">
        <v>163</v>
      </c>
      <c r="E172" s="67"/>
      <c r="F172" s="85"/>
      <c r="G172" s="244">
        <v>14000</v>
      </c>
      <c r="H172" s="246">
        <v>5000</v>
      </c>
      <c r="I172" s="279">
        <v>0</v>
      </c>
      <c r="J172" s="301">
        <v>6303</v>
      </c>
      <c r="K172" s="215">
        <v>2000</v>
      </c>
      <c r="L172" s="144"/>
      <c r="M172" s="145"/>
      <c r="N172" s="145"/>
      <c r="O172" s="145"/>
    </row>
    <row r="173" spans="1:15" hidden="1" outlineLevel="1">
      <c r="A173" s="55" t="s">
        <v>16</v>
      </c>
      <c r="B173" s="41">
        <v>5085</v>
      </c>
      <c r="C173" s="127">
        <v>340208</v>
      </c>
      <c r="D173" s="67" t="s">
        <v>164</v>
      </c>
      <c r="E173" s="67"/>
      <c r="F173" s="85"/>
      <c r="G173" s="244">
        <v>7000</v>
      </c>
      <c r="H173" s="246">
        <v>1700</v>
      </c>
      <c r="I173" s="279">
        <v>2000</v>
      </c>
      <c r="J173" s="301">
        <v>1200</v>
      </c>
      <c r="K173" s="215">
        <v>0</v>
      </c>
      <c r="L173" s="144"/>
      <c r="M173" s="145"/>
      <c r="N173" s="145"/>
      <c r="O173" s="145"/>
    </row>
    <row r="174" spans="1:15" hidden="1" outlineLevel="1">
      <c r="A174" s="55"/>
      <c r="B174" s="46"/>
      <c r="C174" s="127">
        <v>340209</v>
      </c>
      <c r="D174" s="67" t="s">
        <v>165</v>
      </c>
      <c r="E174" s="8"/>
      <c r="F174" s="174"/>
      <c r="G174" s="244">
        <v>0</v>
      </c>
      <c r="H174" s="246">
        <v>0</v>
      </c>
      <c r="I174" s="279">
        <v>0</v>
      </c>
      <c r="J174" s="301">
        <v>3600</v>
      </c>
      <c r="K174" s="215">
        <v>0</v>
      </c>
      <c r="L174" s="144"/>
      <c r="M174" s="145"/>
      <c r="N174" s="145"/>
      <c r="O174" s="145"/>
    </row>
    <row r="175" spans="1:15" ht="15" hidden="1" customHeight="1" outlineLevel="1">
      <c r="A175" s="55" t="s">
        <v>16</v>
      </c>
      <c r="B175" s="46">
        <v>5060</v>
      </c>
      <c r="C175" s="127">
        <v>340212</v>
      </c>
      <c r="D175" s="67" t="s">
        <v>166</v>
      </c>
      <c r="E175" s="69"/>
      <c r="F175" s="85"/>
      <c r="G175" s="244">
        <v>12000</v>
      </c>
      <c r="H175" s="246">
        <v>3900</v>
      </c>
      <c r="I175" s="279">
        <v>0</v>
      </c>
      <c r="J175" s="301">
        <v>36784</v>
      </c>
      <c r="K175" s="215">
        <v>30000</v>
      </c>
      <c r="L175" s="138"/>
      <c r="M175" s="139"/>
      <c r="N175" s="139"/>
      <c r="O175" s="295"/>
    </row>
    <row r="176" spans="1:15" ht="15" hidden="1" outlineLevel="1">
      <c r="A176" s="55" t="s">
        <v>16</v>
      </c>
      <c r="B176" s="41">
        <v>5020</v>
      </c>
      <c r="C176" s="127">
        <v>340214</v>
      </c>
      <c r="D176" s="67" t="s">
        <v>167</v>
      </c>
      <c r="E176" s="69"/>
      <c r="F176" s="85"/>
      <c r="G176" s="244">
        <v>55000</v>
      </c>
      <c r="H176" s="246">
        <v>58569</v>
      </c>
      <c r="I176" s="279">
        <v>35000</v>
      </c>
      <c r="J176" s="301">
        <v>51242</v>
      </c>
      <c r="K176" s="215">
        <v>46000</v>
      </c>
      <c r="L176" s="142"/>
      <c r="M176" s="141"/>
      <c r="N176" s="72"/>
      <c r="O176" s="72"/>
    </row>
    <row r="177" spans="1:15" hidden="1" outlineLevel="1">
      <c r="A177" s="55" t="s">
        <v>16</v>
      </c>
      <c r="B177" s="41">
        <v>5030</v>
      </c>
      <c r="C177" s="127">
        <v>340215</v>
      </c>
      <c r="D177" s="67" t="s">
        <v>168</v>
      </c>
      <c r="E177" s="69"/>
      <c r="F177" s="85" t="s">
        <v>169</v>
      </c>
      <c r="G177" s="244">
        <v>27000</v>
      </c>
      <c r="H177" s="246">
        <v>0</v>
      </c>
      <c r="I177" s="280">
        <v>12000</v>
      </c>
      <c r="J177" s="301">
        <v>3000</v>
      </c>
      <c r="K177" s="170">
        <v>0</v>
      </c>
      <c r="L177" s="142"/>
      <c r="M177" s="143"/>
      <c r="N177" s="143"/>
      <c r="O177" s="144"/>
    </row>
    <row r="178" spans="1:15" hidden="1" outlineLevel="1">
      <c r="A178" s="55" t="s">
        <v>16</v>
      </c>
      <c r="B178" s="46">
        <v>5065</v>
      </c>
      <c r="C178" s="127">
        <v>340216</v>
      </c>
      <c r="D178" s="67" t="s">
        <v>170</v>
      </c>
      <c r="E178" s="69"/>
      <c r="F178" s="85"/>
      <c r="G178" s="244">
        <v>20000</v>
      </c>
      <c r="H178" s="246">
        <v>3208</v>
      </c>
      <c r="I178" s="279">
        <v>7000</v>
      </c>
      <c r="J178" s="301">
        <v>18000</v>
      </c>
      <c r="K178" s="215">
        <v>18000</v>
      </c>
      <c r="L178" s="144"/>
      <c r="M178" s="145"/>
      <c r="N178" s="145"/>
      <c r="O178" s="145"/>
    </row>
    <row r="179" spans="1:15" hidden="1" outlineLevel="1">
      <c r="A179" s="55" t="s">
        <v>16</v>
      </c>
      <c r="B179" s="44">
        <v>5067</v>
      </c>
      <c r="C179" s="127">
        <v>340218</v>
      </c>
      <c r="D179" s="67" t="s">
        <v>171</v>
      </c>
      <c r="E179" s="69"/>
      <c r="F179" s="85"/>
      <c r="G179" s="244">
        <v>7000</v>
      </c>
      <c r="H179" s="246">
        <v>10260</v>
      </c>
      <c r="I179" s="279">
        <v>1000</v>
      </c>
      <c r="J179" s="301">
        <v>4266</v>
      </c>
      <c r="K179" s="215">
        <v>3000</v>
      </c>
      <c r="L179" s="144"/>
      <c r="M179" s="145"/>
      <c r="N179" s="145"/>
      <c r="O179" s="145"/>
    </row>
    <row r="180" spans="1:15" hidden="1" outlineLevel="1">
      <c r="A180" s="55" t="s">
        <v>16</v>
      </c>
      <c r="B180" s="41">
        <v>5062</v>
      </c>
      <c r="C180" s="127">
        <v>340221</v>
      </c>
      <c r="D180" s="67" t="s">
        <v>172</v>
      </c>
      <c r="E180" s="69"/>
      <c r="F180" s="85"/>
      <c r="G180" s="244">
        <v>240000</v>
      </c>
      <c r="H180" s="246">
        <v>347927</v>
      </c>
      <c r="I180" s="279">
        <v>280000</v>
      </c>
      <c r="J180" s="301">
        <v>142919</v>
      </c>
      <c r="K180" s="215">
        <v>140000</v>
      </c>
      <c r="L180" s="144"/>
      <c r="M180" s="145"/>
      <c r="N180" s="145"/>
      <c r="O180" s="145"/>
    </row>
    <row r="181" spans="1:15" hidden="1" outlineLevel="1">
      <c r="A181" s="55" t="s">
        <v>16</v>
      </c>
      <c r="B181" s="41">
        <v>5061</v>
      </c>
      <c r="C181" s="127">
        <v>340222</v>
      </c>
      <c r="D181" s="67" t="s">
        <v>173</v>
      </c>
      <c r="E181" s="69"/>
      <c r="F181" s="85"/>
      <c r="G181" s="244">
        <v>50000</v>
      </c>
      <c r="H181" s="246">
        <v>48613</v>
      </c>
      <c r="I181" s="279">
        <v>40000</v>
      </c>
      <c r="J181" s="301">
        <v>63993</v>
      </c>
      <c r="K181" s="215">
        <v>40000</v>
      </c>
      <c r="L181" s="144"/>
      <c r="M181" s="145"/>
      <c r="N181" s="145"/>
      <c r="O181" s="145"/>
    </row>
    <row r="182" spans="1:15" ht="15" hidden="1" outlineLevel="1">
      <c r="A182" s="55" t="s">
        <v>16</v>
      </c>
      <c r="B182" s="41">
        <v>5063</v>
      </c>
      <c r="C182" s="127">
        <v>340223</v>
      </c>
      <c r="D182" s="67" t="s">
        <v>174</v>
      </c>
      <c r="E182" s="69"/>
      <c r="F182" s="85"/>
      <c r="G182" s="244">
        <v>20000</v>
      </c>
      <c r="H182" s="246">
        <v>39399</v>
      </c>
      <c r="I182" s="279">
        <v>20000</v>
      </c>
      <c r="J182" s="301">
        <v>19032</v>
      </c>
      <c r="K182" s="215">
        <v>22000</v>
      </c>
      <c r="L182" s="22"/>
      <c r="M182" s="22"/>
      <c r="N182" s="5"/>
    </row>
    <row r="183" spans="1:15" ht="15" hidden="1" outlineLevel="1">
      <c r="A183" s="55"/>
      <c r="B183" s="41"/>
      <c r="C183" s="127">
        <v>340255</v>
      </c>
      <c r="D183" s="67" t="s">
        <v>175</v>
      </c>
      <c r="E183" s="69"/>
      <c r="F183" s="85"/>
      <c r="G183" s="245">
        <v>0</v>
      </c>
      <c r="H183" s="247">
        <v>0</v>
      </c>
      <c r="I183" s="281">
        <v>100000</v>
      </c>
      <c r="J183" s="303">
        <v>78500</v>
      </c>
      <c r="K183" s="217">
        <v>100000</v>
      </c>
      <c r="L183" s="22"/>
      <c r="M183" s="22"/>
      <c r="N183" s="5"/>
    </row>
    <row r="184" spans="1:15" ht="15" hidden="1" outlineLevel="1">
      <c r="A184" s="33" t="s">
        <v>27</v>
      </c>
      <c r="B184" s="44">
        <v>5089</v>
      </c>
      <c r="C184" s="132">
        <v>340299</v>
      </c>
      <c r="D184" s="66" t="s">
        <v>176</v>
      </c>
      <c r="E184" s="67"/>
      <c r="F184" s="85"/>
      <c r="G184" s="242">
        <v>445000</v>
      </c>
      <c r="H184" s="243">
        <f>SUM(H170:H183)</f>
        <v>529334</v>
      </c>
      <c r="I184" s="278">
        <f>SUM(I170:I183)</f>
        <v>698000</v>
      </c>
      <c r="J184" s="299">
        <f>SUM(J170:J183)</f>
        <v>607848</v>
      </c>
      <c r="K184" s="223">
        <f>SUM(K170:K183)</f>
        <v>626500</v>
      </c>
      <c r="L184" s="22"/>
      <c r="M184" s="5"/>
      <c r="N184" s="5"/>
    </row>
    <row r="185" spans="1:15" ht="15" hidden="1" outlineLevel="1">
      <c r="B185" s="41"/>
      <c r="D185" s="66"/>
      <c r="E185" s="67"/>
      <c r="F185" s="85"/>
      <c r="G185" s="244"/>
      <c r="H185" s="246"/>
      <c r="I185" s="279"/>
      <c r="J185" s="301"/>
      <c r="K185" s="215"/>
      <c r="L185" s="22"/>
      <c r="M185" s="5"/>
      <c r="N185" s="5"/>
    </row>
    <row r="186" spans="1:15" hidden="1" outlineLevel="1">
      <c r="A186" s="33" t="s">
        <v>27</v>
      </c>
      <c r="B186" s="41"/>
      <c r="C186" s="132">
        <v>349999</v>
      </c>
      <c r="D186" s="66" t="s">
        <v>177</v>
      </c>
      <c r="E186" s="67"/>
      <c r="F186" s="85"/>
      <c r="G186" s="242">
        <f t="shared" ref="G186:J186" si="82">G167+G184</f>
        <v>453000</v>
      </c>
      <c r="H186" s="243">
        <f t="shared" si="82"/>
        <v>538143</v>
      </c>
      <c r="I186" s="278">
        <f t="shared" si="82"/>
        <v>706000</v>
      </c>
      <c r="J186" s="299">
        <f t="shared" si="82"/>
        <v>613399</v>
      </c>
      <c r="K186" s="223">
        <f t="shared" ref="K186" si="83">K167+K184</f>
        <v>633500</v>
      </c>
      <c r="L186" s="5"/>
      <c r="M186" s="5"/>
      <c r="N186" s="5"/>
    </row>
    <row r="187" spans="1:15" hidden="1" outlineLevel="1">
      <c r="B187" s="41"/>
      <c r="D187" s="67"/>
      <c r="E187" s="67"/>
      <c r="F187" s="85"/>
      <c r="G187" s="244"/>
      <c r="H187" s="246"/>
      <c r="I187" s="279"/>
      <c r="J187" s="301"/>
      <c r="K187" s="215"/>
      <c r="L187" s="5"/>
      <c r="M187" s="5"/>
      <c r="N187" s="5"/>
    </row>
    <row r="188" spans="1:15" ht="15" customHeight="1" collapsed="1">
      <c r="A188" s="33" t="s">
        <v>13</v>
      </c>
      <c r="B188" s="41"/>
      <c r="C188" s="130">
        <v>350000</v>
      </c>
      <c r="D188" s="63" t="s">
        <v>178</v>
      </c>
      <c r="E188" s="63" t="s">
        <v>179</v>
      </c>
      <c r="F188" s="316"/>
      <c r="G188" s="244">
        <f t="shared" ref="G188:I188" si="84">G199</f>
        <v>32000</v>
      </c>
      <c r="H188" s="246">
        <f t="shared" si="84"/>
        <v>30252</v>
      </c>
      <c r="I188" s="279">
        <f t="shared" si="84"/>
        <v>32000</v>
      </c>
      <c r="J188" s="301">
        <f t="shared" ref="J188" si="85">J199</f>
        <v>39121</v>
      </c>
      <c r="K188" s="215">
        <f>K199</f>
        <v>37000</v>
      </c>
      <c r="L188" s="5"/>
      <c r="M188" s="5"/>
      <c r="N188" s="5"/>
    </row>
    <row r="189" spans="1:15" ht="15" hidden="1" customHeight="1" outlineLevel="1">
      <c r="A189" s="33" t="s">
        <v>13</v>
      </c>
      <c r="B189" s="41"/>
      <c r="C189" s="132">
        <v>350100</v>
      </c>
      <c r="D189" s="11" t="s">
        <v>180</v>
      </c>
      <c r="E189" s="14"/>
      <c r="G189" s="244"/>
      <c r="H189" s="246"/>
      <c r="I189" s="279"/>
      <c r="J189" s="301"/>
      <c r="K189" s="215"/>
      <c r="L189" s="5"/>
      <c r="M189" s="5"/>
      <c r="N189" s="5"/>
    </row>
    <row r="190" spans="1:15" ht="15" hidden="1" customHeight="1" outlineLevel="1">
      <c r="A190" s="33" t="s">
        <v>16</v>
      </c>
      <c r="B190" s="41"/>
      <c r="C190" s="127">
        <v>350101</v>
      </c>
      <c r="D190" s="14" t="s">
        <v>181</v>
      </c>
      <c r="E190" s="14"/>
      <c r="G190" s="244">
        <v>0</v>
      </c>
      <c r="H190" s="246">
        <v>0</v>
      </c>
      <c r="I190" s="279">
        <v>0</v>
      </c>
      <c r="J190" s="301">
        <v>0</v>
      </c>
      <c r="K190" s="215">
        <v>0</v>
      </c>
      <c r="L190" s="5"/>
      <c r="M190" s="5"/>
      <c r="N190" s="5"/>
    </row>
    <row r="191" spans="1:15" ht="15" hidden="1" customHeight="1" outlineLevel="1">
      <c r="A191" s="33" t="s">
        <v>16</v>
      </c>
      <c r="B191" s="41"/>
      <c r="C191" s="127">
        <v>350102</v>
      </c>
      <c r="D191" s="14" t="s">
        <v>182</v>
      </c>
      <c r="E191" s="14"/>
      <c r="G191" s="244">
        <v>0</v>
      </c>
      <c r="H191" s="246">
        <v>0</v>
      </c>
      <c r="I191" s="279">
        <v>0</v>
      </c>
      <c r="J191" s="301">
        <v>0</v>
      </c>
      <c r="K191" s="215">
        <v>0</v>
      </c>
      <c r="L191" s="5"/>
      <c r="M191" s="5"/>
      <c r="N191" s="5"/>
    </row>
    <row r="192" spans="1:15" ht="15" hidden="1" customHeight="1" outlineLevel="1">
      <c r="A192" s="33" t="s">
        <v>16</v>
      </c>
      <c r="B192" s="41"/>
      <c r="C192" s="127">
        <v>350103</v>
      </c>
      <c r="D192" s="14" t="s">
        <v>183</v>
      </c>
      <c r="E192" s="14"/>
      <c r="G192" s="244">
        <v>0</v>
      </c>
      <c r="H192" s="246">
        <v>0</v>
      </c>
      <c r="I192" s="279">
        <v>0</v>
      </c>
      <c r="J192" s="301">
        <v>0</v>
      </c>
      <c r="K192" s="215">
        <v>0</v>
      </c>
      <c r="L192" s="5"/>
      <c r="M192" s="5"/>
      <c r="N192" s="5"/>
    </row>
    <row r="193" spans="1:14" ht="15" hidden="1" customHeight="1" outlineLevel="1">
      <c r="A193" s="33" t="s">
        <v>16</v>
      </c>
      <c r="B193" s="41"/>
      <c r="C193" s="127">
        <v>350109</v>
      </c>
      <c r="D193" s="14" t="s">
        <v>184</v>
      </c>
      <c r="E193" s="14"/>
      <c r="G193" s="245">
        <v>0</v>
      </c>
      <c r="H193" s="247">
        <v>0</v>
      </c>
      <c r="I193" s="281">
        <v>0</v>
      </c>
      <c r="J193" s="303">
        <v>0</v>
      </c>
      <c r="K193" s="217">
        <v>0</v>
      </c>
      <c r="L193" s="5"/>
      <c r="M193" s="5"/>
      <c r="N193" s="5"/>
    </row>
    <row r="194" spans="1:14" ht="15" hidden="1" customHeight="1" outlineLevel="1">
      <c r="A194" s="33" t="s">
        <v>27</v>
      </c>
      <c r="B194" s="41"/>
      <c r="C194" s="132">
        <v>350199</v>
      </c>
      <c r="D194" s="11" t="s">
        <v>185</v>
      </c>
      <c r="E194" s="14"/>
      <c r="G194" s="242">
        <f t="shared" ref="G194:I194" si="86">SUM(G190:G193)</f>
        <v>0</v>
      </c>
      <c r="H194" s="243">
        <f t="shared" si="86"/>
        <v>0</v>
      </c>
      <c r="I194" s="278">
        <f t="shared" si="86"/>
        <v>0</v>
      </c>
      <c r="J194" s="299">
        <f t="shared" ref="J194" si="87">SUM(J190:J193)</f>
        <v>0</v>
      </c>
      <c r="K194" s="223">
        <f t="shared" ref="K194" si="88">SUM(K190:K193)</f>
        <v>0</v>
      </c>
      <c r="L194" s="5"/>
      <c r="M194" s="5"/>
      <c r="N194" s="5"/>
    </row>
    <row r="195" spans="1:14" ht="15" hidden="1" customHeight="1" outlineLevel="1">
      <c r="B195" s="41"/>
      <c r="C195" s="132"/>
      <c r="D195" s="11"/>
      <c r="E195" s="14"/>
      <c r="G195" s="242"/>
      <c r="H195" s="243"/>
      <c r="I195" s="278"/>
      <c r="J195" s="299"/>
      <c r="K195" s="223"/>
      <c r="L195" s="5"/>
      <c r="M195" s="5"/>
      <c r="N195" s="5"/>
    </row>
    <row r="196" spans="1:14" ht="15" hidden="1" customHeight="1" outlineLevel="1">
      <c r="B196" s="41"/>
      <c r="C196" s="127">
        <v>358801</v>
      </c>
      <c r="D196" s="14" t="s">
        <v>186</v>
      </c>
      <c r="E196" s="14"/>
      <c r="F196" s="105"/>
      <c r="G196" s="244">
        <v>20000</v>
      </c>
      <c r="H196" s="246">
        <v>18944</v>
      </c>
      <c r="I196" s="279">
        <v>20000</v>
      </c>
      <c r="J196" s="301">
        <v>27421</v>
      </c>
      <c r="K196" s="215">
        <v>25000</v>
      </c>
      <c r="L196" s="5"/>
      <c r="M196" s="5"/>
      <c r="N196" s="5"/>
    </row>
    <row r="197" spans="1:14" ht="15" hidden="1" customHeight="1" outlineLevel="1">
      <c r="A197" s="33" t="s">
        <v>16</v>
      </c>
      <c r="B197" s="41">
        <v>4510</v>
      </c>
      <c r="C197" s="127">
        <v>358805</v>
      </c>
      <c r="D197" s="14" t="s">
        <v>187</v>
      </c>
      <c r="E197" s="14"/>
      <c r="F197" s="319"/>
      <c r="G197" s="244">
        <v>12000</v>
      </c>
      <c r="H197" s="246">
        <v>11308</v>
      </c>
      <c r="I197" s="279">
        <v>12000</v>
      </c>
      <c r="J197" s="301">
        <v>11700</v>
      </c>
      <c r="K197" s="215">
        <v>12000</v>
      </c>
      <c r="L197" s="5"/>
      <c r="M197" s="5"/>
      <c r="N197" s="5"/>
    </row>
    <row r="198" spans="1:14" ht="15" hidden="1" customHeight="1" outlineLevel="1">
      <c r="B198" s="41"/>
      <c r="G198" s="244"/>
      <c r="H198" s="246"/>
      <c r="I198" s="279"/>
      <c r="J198" s="301"/>
      <c r="K198" s="215"/>
      <c r="L198" s="5"/>
      <c r="M198" s="5"/>
      <c r="N198" s="5"/>
    </row>
    <row r="199" spans="1:14" ht="15" hidden="1" customHeight="1" outlineLevel="1">
      <c r="A199" s="33" t="s">
        <v>27</v>
      </c>
      <c r="B199" s="41">
        <v>4599</v>
      </c>
      <c r="C199" s="127">
        <v>359999</v>
      </c>
      <c r="D199" s="12" t="s">
        <v>188</v>
      </c>
      <c r="G199" s="242">
        <f t="shared" ref="G199:I199" si="89">SUM(G194:G198)</f>
        <v>32000</v>
      </c>
      <c r="H199" s="243">
        <f t="shared" si="89"/>
        <v>30252</v>
      </c>
      <c r="I199" s="278">
        <f t="shared" si="89"/>
        <v>32000</v>
      </c>
      <c r="J199" s="299">
        <f t="shared" ref="J199" si="90">SUM(J194:J198)</f>
        <v>39121</v>
      </c>
      <c r="K199" s="223">
        <f t="shared" ref="K199" si="91">SUM(K194:K198)</f>
        <v>37000</v>
      </c>
      <c r="L199" s="5"/>
      <c r="M199" s="5"/>
      <c r="N199" s="5"/>
    </row>
    <row r="200" spans="1:14" ht="15" hidden="1" customHeight="1" outlineLevel="1">
      <c r="B200" s="41"/>
      <c r="G200" s="244"/>
      <c r="H200" s="246"/>
      <c r="I200" s="279"/>
      <c r="J200" s="301"/>
      <c r="K200" s="215"/>
      <c r="L200" s="5"/>
      <c r="M200" s="5"/>
      <c r="N200" s="5"/>
    </row>
    <row r="201" spans="1:14" ht="15" customHeight="1" collapsed="1">
      <c r="A201" s="33" t="s">
        <v>13</v>
      </c>
      <c r="B201" s="41"/>
      <c r="C201" s="130">
        <v>420000</v>
      </c>
      <c r="D201" s="37" t="s">
        <v>189</v>
      </c>
      <c r="E201" s="37"/>
      <c r="F201" s="320"/>
      <c r="G201" s="244">
        <f t="shared" ref="G201:J201" si="92">SUM(G202:G203)</f>
        <v>187000</v>
      </c>
      <c r="H201" s="246">
        <f t="shared" si="92"/>
        <v>102115</v>
      </c>
      <c r="I201" s="279">
        <f t="shared" si="92"/>
        <v>117000</v>
      </c>
      <c r="J201" s="301">
        <f t="shared" si="92"/>
        <v>189250</v>
      </c>
      <c r="K201" s="215">
        <f t="shared" ref="K201" si="93">SUM(K202:K203)</f>
        <v>192550</v>
      </c>
      <c r="L201" s="5"/>
      <c r="M201" s="5"/>
      <c r="N201" s="5"/>
    </row>
    <row r="202" spans="1:14" ht="15" hidden="1" customHeight="1" outlineLevel="1">
      <c r="A202" s="33" t="s">
        <v>16</v>
      </c>
      <c r="B202" s="41">
        <v>4000</v>
      </c>
      <c r="C202" s="107">
        <v>420101</v>
      </c>
      <c r="D202" s="14" t="s">
        <v>37</v>
      </c>
      <c r="E202" s="14" t="s">
        <v>38</v>
      </c>
      <c r="F202" s="50"/>
      <c r="G202" s="244">
        <v>160000</v>
      </c>
      <c r="H202" s="246">
        <v>84115</v>
      </c>
      <c r="I202" s="279">
        <v>90000</v>
      </c>
      <c r="J202" s="301">
        <v>162250</v>
      </c>
      <c r="K202" s="215">
        <v>165550</v>
      </c>
      <c r="L202" s="5"/>
      <c r="M202" s="5"/>
      <c r="N202" s="5"/>
    </row>
    <row r="203" spans="1:14" s="5" customFormat="1" ht="15" hidden="1" customHeight="1" outlineLevel="1">
      <c r="A203" s="33" t="s">
        <v>16</v>
      </c>
      <c r="B203" s="41">
        <v>4010</v>
      </c>
      <c r="C203" s="107">
        <v>420201</v>
      </c>
      <c r="D203" s="67" t="s">
        <v>190</v>
      </c>
      <c r="E203" s="14" t="s">
        <v>38</v>
      </c>
      <c r="F203" s="85"/>
      <c r="G203" s="245">
        <v>27000</v>
      </c>
      <c r="H203" s="247">
        <v>18000</v>
      </c>
      <c r="I203" s="283">
        <v>27000</v>
      </c>
      <c r="J203" s="303">
        <v>27000</v>
      </c>
      <c r="K203" s="217">
        <v>27000</v>
      </c>
    </row>
    <row r="204" spans="1:14" s="5" customFormat="1" ht="15" hidden="1" customHeight="1" outlineLevel="1">
      <c r="A204" s="50" t="s">
        <v>27</v>
      </c>
      <c r="B204" s="41"/>
      <c r="C204" s="130">
        <v>429999</v>
      </c>
      <c r="D204" s="11" t="s">
        <v>191</v>
      </c>
      <c r="E204" s="14"/>
      <c r="F204" s="50"/>
      <c r="G204" s="244">
        <f t="shared" ref="G204:I204" si="94">SUM(G202:G203)</f>
        <v>187000</v>
      </c>
      <c r="H204" s="246">
        <f t="shared" si="94"/>
        <v>102115</v>
      </c>
      <c r="I204" s="279">
        <f t="shared" si="94"/>
        <v>117000</v>
      </c>
      <c r="J204" s="301">
        <f t="shared" ref="J204" si="95">SUM(J202:J203)</f>
        <v>189250</v>
      </c>
      <c r="K204" s="215">
        <f t="shared" ref="K204" si="96">SUM(K202:K203)</f>
        <v>192550</v>
      </c>
    </row>
    <row r="205" spans="1:14" ht="15" hidden="1" customHeight="1" outlineLevel="1">
      <c r="B205" s="41"/>
      <c r="C205" s="107"/>
      <c r="D205" s="14"/>
      <c r="E205" s="14"/>
      <c r="F205" s="50"/>
      <c r="G205" s="244"/>
      <c r="H205" s="246"/>
      <c r="I205" s="279"/>
      <c r="J205" s="301"/>
      <c r="K205" s="213"/>
      <c r="L205" s="5"/>
      <c r="M205" s="5"/>
      <c r="N205" s="5"/>
    </row>
    <row r="206" spans="1:14" ht="15" customHeight="1" collapsed="1">
      <c r="A206" s="33" t="s">
        <v>13</v>
      </c>
      <c r="B206" s="41"/>
      <c r="C206" s="130">
        <v>410000</v>
      </c>
      <c r="D206" s="197" t="s">
        <v>192</v>
      </c>
      <c r="E206" s="36"/>
      <c r="F206" s="321"/>
      <c r="G206" s="244">
        <f t="shared" ref="G206:I206" si="97">G223</f>
        <v>96000</v>
      </c>
      <c r="H206" s="246">
        <f t="shared" si="97"/>
        <v>164164</v>
      </c>
      <c r="I206" s="279">
        <f t="shared" si="97"/>
        <v>105000</v>
      </c>
      <c r="J206" s="301">
        <f t="shared" ref="J206" si="98">J223</f>
        <v>150002</v>
      </c>
      <c r="K206" s="215">
        <f t="shared" ref="K206" si="99">K223</f>
        <v>127000</v>
      </c>
      <c r="L206" s="5"/>
      <c r="M206" s="5"/>
      <c r="N206" s="5"/>
    </row>
    <row r="207" spans="1:14" ht="15" hidden="1" customHeight="1" outlineLevel="1">
      <c r="B207" s="41"/>
      <c r="G207" s="244"/>
      <c r="H207" s="215"/>
      <c r="I207" s="279"/>
      <c r="J207" s="306"/>
      <c r="K207" s="213"/>
      <c r="L207" s="20"/>
      <c r="M207" s="5"/>
      <c r="N207" s="5"/>
    </row>
    <row r="208" spans="1:14" ht="15" hidden="1" customHeight="1" outlineLevel="1">
      <c r="A208" s="33" t="s">
        <v>13</v>
      </c>
      <c r="B208" s="41"/>
      <c r="C208" s="132">
        <v>410100</v>
      </c>
      <c r="D208" s="11" t="s">
        <v>193</v>
      </c>
      <c r="G208" s="244"/>
      <c r="H208" s="215"/>
      <c r="I208" s="279"/>
      <c r="J208" s="306"/>
      <c r="K208" s="213"/>
      <c r="L208" s="20"/>
      <c r="M208" s="5"/>
      <c r="N208" s="5"/>
    </row>
    <row r="209" spans="1:14" ht="15" hidden="1" customHeight="1" outlineLevel="1">
      <c r="A209" s="33" t="s">
        <v>16</v>
      </c>
      <c r="B209" s="41">
        <v>5091</v>
      </c>
      <c r="C209" s="127">
        <v>410101</v>
      </c>
      <c r="D209" s="12" t="s">
        <v>194</v>
      </c>
      <c r="E209" s="12" t="s">
        <v>18</v>
      </c>
      <c r="G209" s="244">
        <v>24000</v>
      </c>
      <c r="H209" s="246">
        <v>24000</v>
      </c>
      <c r="I209" s="279">
        <v>24000</v>
      </c>
      <c r="J209" s="301">
        <v>24000</v>
      </c>
      <c r="K209" s="215">
        <v>28500</v>
      </c>
      <c r="L209" s="20"/>
      <c r="M209" s="5"/>
      <c r="N209" s="5"/>
    </row>
    <row r="210" spans="1:14" ht="15" hidden="1" customHeight="1" outlineLevel="1">
      <c r="A210" s="33" t="s">
        <v>16</v>
      </c>
      <c r="B210" s="41">
        <v>5090</v>
      </c>
      <c r="C210" s="127">
        <v>410102</v>
      </c>
      <c r="D210" s="12" t="s">
        <v>195</v>
      </c>
      <c r="E210" s="12" t="s">
        <v>18</v>
      </c>
      <c r="G210" s="244">
        <v>35000</v>
      </c>
      <c r="H210" s="246">
        <v>48375</v>
      </c>
      <c r="I210" s="279">
        <v>30000</v>
      </c>
      <c r="J210" s="301">
        <v>47951</v>
      </c>
      <c r="K210" s="215">
        <v>25000</v>
      </c>
      <c r="L210" s="20"/>
      <c r="M210" s="5"/>
      <c r="N210" s="5"/>
    </row>
    <row r="211" spans="1:14" ht="15" hidden="1" customHeight="1" outlineLevel="1">
      <c r="A211" s="33" t="s">
        <v>16</v>
      </c>
      <c r="B211" s="41"/>
      <c r="C211" s="127">
        <v>410103</v>
      </c>
      <c r="D211" s="12" t="s">
        <v>196</v>
      </c>
      <c r="G211" s="244"/>
      <c r="H211" s="246"/>
      <c r="I211" s="279">
        <v>0</v>
      </c>
      <c r="J211" s="302">
        <v>6981</v>
      </c>
      <c r="K211" s="215">
        <v>22000</v>
      </c>
      <c r="L211" s="20"/>
      <c r="M211" s="5"/>
      <c r="N211" s="5"/>
    </row>
    <row r="212" spans="1:14" ht="15" hidden="1" customHeight="1" outlineLevel="1">
      <c r="A212" s="33" t="s">
        <v>16</v>
      </c>
      <c r="B212" s="45">
        <v>7000</v>
      </c>
      <c r="C212" s="107">
        <v>410105</v>
      </c>
      <c r="D212" s="12" t="s">
        <v>197</v>
      </c>
      <c r="E212" s="14" t="s">
        <v>18</v>
      </c>
      <c r="F212" s="50"/>
      <c r="G212" s="244">
        <v>10000</v>
      </c>
      <c r="H212" s="246">
        <v>38431</v>
      </c>
      <c r="I212" s="279">
        <v>8000</v>
      </c>
      <c r="J212" s="302">
        <v>38422</v>
      </c>
      <c r="K212" s="215">
        <v>25000</v>
      </c>
      <c r="L212" s="20"/>
      <c r="M212" s="5"/>
      <c r="N212" s="5"/>
    </row>
    <row r="213" spans="1:14" ht="15" hidden="1" customHeight="1" outlineLevel="1">
      <c r="A213" s="33" t="s">
        <v>16</v>
      </c>
      <c r="B213" s="45">
        <v>7040</v>
      </c>
      <c r="C213" s="107">
        <v>410107</v>
      </c>
      <c r="D213" s="12" t="s">
        <v>198</v>
      </c>
      <c r="E213" s="14" t="s">
        <v>18</v>
      </c>
      <c r="F213" s="50"/>
      <c r="G213" s="245">
        <v>0</v>
      </c>
      <c r="H213" s="247">
        <v>32890</v>
      </c>
      <c r="I213" s="281">
        <v>20000</v>
      </c>
      <c r="J213" s="303">
        <v>20035</v>
      </c>
      <c r="K213" s="216">
        <v>20000</v>
      </c>
      <c r="L213" s="20"/>
      <c r="M213" s="5"/>
      <c r="N213" s="5"/>
    </row>
    <row r="214" spans="1:14" ht="15" hidden="1" customHeight="1" outlineLevel="1">
      <c r="A214" s="33" t="s">
        <v>27</v>
      </c>
      <c r="B214" s="42" t="s">
        <v>199</v>
      </c>
      <c r="C214" s="130">
        <v>410199</v>
      </c>
      <c r="D214" s="16" t="s">
        <v>200</v>
      </c>
      <c r="E214" s="14"/>
      <c r="F214" s="50"/>
      <c r="G214" s="242">
        <f t="shared" ref="G214:I214" si="100">SUM(G209:G213)</f>
        <v>69000</v>
      </c>
      <c r="H214" s="243">
        <f t="shared" si="100"/>
        <v>143696</v>
      </c>
      <c r="I214" s="278">
        <f t="shared" si="100"/>
        <v>82000</v>
      </c>
      <c r="J214" s="299">
        <f t="shared" ref="J214" si="101">SUM(J209:J213)</f>
        <v>137389</v>
      </c>
      <c r="K214" s="223">
        <f>SUM(K209:K213)</f>
        <v>120500</v>
      </c>
      <c r="L214" s="20"/>
      <c r="M214" s="5"/>
      <c r="N214" s="5"/>
    </row>
    <row r="215" spans="1:14" ht="15" hidden="1" customHeight="1" outlineLevel="1">
      <c r="B215" s="45"/>
      <c r="C215" s="107"/>
      <c r="D215" s="16"/>
      <c r="E215" s="14"/>
      <c r="F215" s="50"/>
      <c r="G215" s="242"/>
      <c r="H215" s="223"/>
      <c r="I215" s="278"/>
      <c r="J215" s="305"/>
      <c r="K215" s="213"/>
      <c r="L215" s="5"/>
      <c r="M215" s="5"/>
      <c r="N215" s="5"/>
    </row>
    <row r="216" spans="1:14" ht="15" hidden="1" customHeight="1" outlineLevel="1">
      <c r="A216" s="33" t="s">
        <v>13</v>
      </c>
      <c r="B216" s="45"/>
      <c r="C216" s="130">
        <v>410200</v>
      </c>
      <c r="D216" s="16" t="s">
        <v>201</v>
      </c>
      <c r="E216" s="14"/>
      <c r="F216" s="50"/>
      <c r="G216" s="244"/>
      <c r="H216" s="215"/>
      <c r="I216" s="279"/>
      <c r="J216" s="306"/>
      <c r="K216" s="213"/>
      <c r="L216" s="5"/>
      <c r="M216" s="5"/>
      <c r="N216" s="5"/>
    </row>
    <row r="217" spans="1:14" ht="15" hidden="1" customHeight="1" outlineLevel="1">
      <c r="A217" s="33" t="s">
        <v>16</v>
      </c>
      <c r="B217" s="45">
        <v>7020</v>
      </c>
      <c r="C217" s="107">
        <v>410201</v>
      </c>
      <c r="D217" s="12" t="s">
        <v>202</v>
      </c>
      <c r="E217" s="18"/>
      <c r="F217" s="50"/>
      <c r="G217" s="244">
        <v>20000</v>
      </c>
      <c r="H217" s="246">
        <v>2214</v>
      </c>
      <c r="I217" s="279">
        <v>5000</v>
      </c>
      <c r="J217" s="302">
        <v>799</v>
      </c>
      <c r="K217" s="215">
        <v>1500</v>
      </c>
      <c r="L217" s="5"/>
      <c r="M217" s="5"/>
      <c r="N217" s="5"/>
    </row>
    <row r="218" spans="1:14" s="5" customFormat="1" ht="15" hidden="1" customHeight="1" outlineLevel="1">
      <c r="A218" s="33" t="s">
        <v>16</v>
      </c>
      <c r="B218" s="42" t="s">
        <v>203</v>
      </c>
      <c r="C218" s="107">
        <v>410202</v>
      </c>
      <c r="D218" s="14" t="s">
        <v>204</v>
      </c>
      <c r="E218" s="14"/>
      <c r="F218" s="322"/>
      <c r="G218" s="244">
        <v>7000</v>
      </c>
      <c r="H218" s="246">
        <v>13111</v>
      </c>
      <c r="I218" s="279">
        <v>8000</v>
      </c>
      <c r="J218" s="301">
        <v>4910</v>
      </c>
      <c r="K218" s="215">
        <v>5000</v>
      </c>
    </row>
    <row r="219" spans="1:14" s="5" customFormat="1" ht="15" hidden="1" customHeight="1" outlineLevel="1">
      <c r="A219" s="33" t="s">
        <v>16</v>
      </c>
      <c r="B219" s="42"/>
      <c r="C219" s="107">
        <v>410209</v>
      </c>
      <c r="D219" s="14" t="s">
        <v>205</v>
      </c>
      <c r="E219" s="14"/>
      <c r="F219" s="322"/>
      <c r="G219" s="244">
        <v>0</v>
      </c>
      <c r="H219" s="246">
        <v>5143</v>
      </c>
      <c r="I219" s="279">
        <v>0</v>
      </c>
      <c r="J219" s="301">
        <v>0</v>
      </c>
      <c r="K219" s="215">
        <v>0</v>
      </c>
    </row>
    <row r="220" spans="1:14" s="5" customFormat="1" ht="15" hidden="1" customHeight="1" outlineLevel="1">
      <c r="A220" s="33" t="s">
        <v>16</v>
      </c>
      <c r="B220" s="42"/>
      <c r="C220" s="107">
        <v>410288</v>
      </c>
      <c r="D220" s="67" t="s">
        <v>206</v>
      </c>
      <c r="E220" s="67"/>
      <c r="F220" s="85"/>
      <c r="G220" s="245">
        <v>0</v>
      </c>
      <c r="H220" s="247">
        <v>0</v>
      </c>
      <c r="I220" s="281">
        <v>10000</v>
      </c>
      <c r="J220" s="303">
        <v>6904</v>
      </c>
      <c r="K220" s="217">
        <v>0</v>
      </c>
    </row>
    <row r="221" spans="1:14" s="5" customFormat="1" ht="12.75" hidden="1" customHeight="1" outlineLevel="1">
      <c r="A221" s="50" t="s">
        <v>27</v>
      </c>
      <c r="B221" s="42" t="s">
        <v>199</v>
      </c>
      <c r="C221" s="130">
        <v>410299</v>
      </c>
      <c r="D221" s="11" t="s">
        <v>207</v>
      </c>
      <c r="E221" s="14"/>
      <c r="F221" s="50"/>
      <c r="G221" s="242">
        <f>SUM(G217:G218)</f>
        <v>27000</v>
      </c>
      <c r="H221" s="243">
        <f t="shared" ref="H221:J221" si="102">SUM(H217:H220)</f>
        <v>20468</v>
      </c>
      <c r="I221" s="278">
        <f t="shared" si="102"/>
        <v>23000</v>
      </c>
      <c r="J221" s="299">
        <f t="shared" si="102"/>
        <v>12613</v>
      </c>
      <c r="K221" s="223">
        <f t="shared" ref="K221" si="103">SUM(K217:K220)</f>
        <v>6500</v>
      </c>
    </row>
    <row r="222" spans="1:14" s="5" customFormat="1" hidden="1" outlineLevel="1">
      <c r="A222" s="50"/>
      <c r="B222" s="42"/>
      <c r="C222" s="107"/>
      <c r="D222" s="11"/>
      <c r="E222" s="14"/>
      <c r="F222" s="50"/>
      <c r="G222" s="242"/>
      <c r="H222" s="223"/>
      <c r="I222" s="278"/>
      <c r="J222" s="299"/>
      <c r="K222" s="215"/>
    </row>
    <row r="223" spans="1:14" s="5" customFormat="1" hidden="1" outlineLevel="1">
      <c r="A223" s="50" t="s">
        <v>27</v>
      </c>
      <c r="B223" s="44">
        <v>7199</v>
      </c>
      <c r="C223" s="130">
        <v>419999</v>
      </c>
      <c r="D223" s="11" t="s">
        <v>208</v>
      </c>
      <c r="E223" s="14"/>
      <c r="F223" s="50"/>
      <c r="G223" s="242">
        <f>G214+G221</f>
        <v>96000</v>
      </c>
      <c r="H223" s="243">
        <f>H214+H221</f>
        <v>164164</v>
      </c>
      <c r="I223" s="278">
        <f>I221+I214</f>
        <v>105000</v>
      </c>
      <c r="J223" s="299">
        <f>J214+J221</f>
        <v>150002</v>
      </c>
      <c r="K223" s="223">
        <f>K221+K214</f>
        <v>127000</v>
      </c>
    </row>
    <row r="224" spans="1:14" hidden="1" outlineLevel="1">
      <c r="B224" s="41"/>
      <c r="C224" s="107"/>
      <c r="E224" s="14"/>
      <c r="F224" s="50"/>
      <c r="G224" s="244"/>
      <c r="H224" s="215"/>
      <c r="I224" s="279"/>
      <c r="J224" s="301"/>
      <c r="K224" s="213"/>
      <c r="L224" s="5"/>
      <c r="M224" s="5"/>
      <c r="N224" s="5"/>
    </row>
    <row r="225" spans="1:14" collapsed="1">
      <c r="A225" s="33" t="s">
        <v>13</v>
      </c>
      <c r="B225" s="41"/>
      <c r="C225" s="130">
        <v>500000</v>
      </c>
      <c r="D225" s="34" t="s">
        <v>209</v>
      </c>
      <c r="E225" s="34"/>
      <c r="F225" s="323"/>
      <c r="G225" s="244">
        <f t="shared" ref="G225:I225" si="104">G226+G249+G291</f>
        <v>1073623.8</v>
      </c>
      <c r="H225" s="246">
        <f t="shared" si="104"/>
        <v>958050</v>
      </c>
      <c r="I225" s="279">
        <f t="shared" si="104"/>
        <v>1262938.6666666665</v>
      </c>
      <c r="J225" s="301">
        <f t="shared" ref="J225" si="105">J226+J249+J291</f>
        <v>1180351</v>
      </c>
      <c r="K225" s="215">
        <f t="shared" ref="K225" si="106">K226+K249+K291</f>
        <v>1280827</v>
      </c>
      <c r="L225" s="91"/>
      <c r="M225" s="5"/>
      <c r="N225" s="5"/>
    </row>
    <row r="226" spans="1:14" hidden="1" outlineLevel="1" collapsed="1">
      <c r="A226" s="33" t="s">
        <v>13</v>
      </c>
      <c r="B226" s="41"/>
      <c r="C226" s="130">
        <v>519999</v>
      </c>
      <c r="D226" s="65" t="s">
        <v>210</v>
      </c>
      <c r="E226" s="65"/>
      <c r="F226" s="180"/>
      <c r="G226" s="244">
        <f t="shared" ref="G226:I226" si="107">G240+G245</f>
        <v>639800</v>
      </c>
      <c r="H226" s="246">
        <f t="shared" si="107"/>
        <v>602765</v>
      </c>
      <c r="I226" s="279">
        <f t="shared" si="107"/>
        <v>654800</v>
      </c>
      <c r="J226" s="301">
        <f t="shared" ref="J226" si="108">J240+J245</f>
        <v>637480</v>
      </c>
      <c r="K226" s="215">
        <f t="shared" ref="K226" si="109">K240+K245</f>
        <v>675700</v>
      </c>
    </row>
    <row r="227" spans="1:14" s="5" customFormat="1" hidden="1" outlineLevel="2">
      <c r="A227" s="50"/>
      <c r="B227" s="41"/>
      <c r="C227" s="107"/>
      <c r="D227" s="11"/>
      <c r="E227" s="14"/>
      <c r="F227" s="50"/>
      <c r="G227" s="244"/>
      <c r="H227" s="246"/>
      <c r="I227" s="279"/>
      <c r="J227" s="301"/>
      <c r="K227" s="215"/>
      <c r="L227" s="3"/>
      <c r="M227" s="3"/>
    </row>
    <row r="228" spans="1:14" hidden="1" outlineLevel="2">
      <c r="A228" s="33" t="s">
        <v>13</v>
      </c>
      <c r="B228" s="41"/>
      <c r="C228" s="130">
        <v>510100</v>
      </c>
      <c r="D228" s="198" t="s">
        <v>211</v>
      </c>
      <c r="E228" s="58" t="s">
        <v>127</v>
      </c>
      <c r="F228" s="181"/>
      <c r="G228" s="171"/>
      <c r="H228" s="255"/>
      <c r="I228" s="280"/>
      <c r="J228" s="302"/>
      <c r="K228" s="213"/>
    </row>
    <row r="229" spans="1:14" hidden="1" outlineLevel="2">
      <c r="A229" s="33" t="s">
        <v>16</v>
      </c>
      <c r="B229" s="41">
        <v>5200</v>
      </c>
      <c r="C229" s="107">
        <v>510101</v>
      </c>
      <c r="D229" s="14" t="s">
        <v>212</v>
      </c>
      <c r="E229" s="14"/>
      <c r="F229" s="50"/>
      <c r="G229" s="244">
        <v>356000</v>
      </c>
      <c r="H229" s="246">
        <v>349564</v>
      </c>
      <c r="I229" s="279">
        <v>356000</v>
      </c>
      <c r="J229" s="302">
        <v>359083</v>
      </c>
      <c r="K229" s="215">
        <v>360000</v>
      </c>
    </row>
    <row r="230" spans="1:14" hidden="1" outlineLevel="2">
      <c r="A230" s="33" t="s">
        <v>16</v>
      </c>
      <c r="B230" s="44">
        <v>5202</v>
      </c>
      <c r="C230" s="133">
        <v>510102</v>
      </c>
      <c r="D230" s="67" t="s">
        <v>213</v>
      </c>
      <c r="E230" s="14"/>
      <c r="F230" s="182"/>
      <c r="G230" s="171">
        <v>79000</v>
      </c>
      <c r="H230" s="255">
        <v>79000</v>
      </c>
      <c r="I230" s="280">
        <v>79000</v>
      </c>
      <c r="J230" s="302">
        <v>82000</v>
      </c>
      <c r="K230" s="215">
        <v>83000</v>
      </c>
    </row>
    <row r="231" spans="1:14" hidden="1" outlineLevel="2">
      <c r="A231" s="33" t="s">
        <v>16</v>
      </c>
      <c r="B231" s="41">
        <v>5205</v>
      </c>
      <c r="C231" s="107">
        <v>510103</v>
      </c>
      <c r="D231" s="67" t="s">
        <v>214</v>
      </c>
      <c r="E231" s="14"/>
      <c r="F231" s="50"/>
      <c r="G231" s="244">
        <v>35000</v>
      </c>
      <c r="H231" s="246">
        <v>5357</v>
      </c>
      <c r="I231" s="279">
        <v>35000</v>
      </c>
      <c r="J231" s="301">
        <v>8465</v>
      </c>
      <c r="K231" s="213">
        <v>45000</v>
      </c>
    </row>
    <row r="232" spans="1:14" hidden="1" outlineLevel="2">
      <c r="A232" s="33" t="s">
        <v>16</v>
      </c>
      <c r="B232" s="41">
        <v>5210</v>
      </c>
      <c r="C232" s="107">
        <v>510104</v>
      </c>
      <c r="D232" s="67" t="s">
        <v>215</v>
      </c>
      <c r="E232" s="14"/>
      <c r="F232" s="50"/>
      <c r="G232" s="244">
        <v>1200</v>
      </c>
      <c r="H232" s="246">
        <v>-488</v>
      </c>
      <c r="I232" s="279">
        <v>1200</v>
      </c>
      <c r="J232" s="302">
        <v>9301</v>
      </c>
      <c r="K232" s="213">
        <v>2700</v>
      </c>
    </row>
    <row r="233" spans="1:14" hidden="1" outlineLevel="2">
      <c r="A233" s="33" t="s">
        <v>16</v>
      </c>
      <c r="B233" s="44">
        <v>5212</v>
      </c>
      <c r="C233" s="107">
        <v>510105</v>
      </c>
      <c r="D233" s="67" t="s">
        <v>216</v>
      </c>
      <c r="E233" s="14"/>
      <c r="F233" s="107" t="s">
        <v>217</v>
      </c>
      <c r="G233" s="244">
        <v>5000</v>
      </c>
      <c r="H233" s="246">
        <v>20624</v>
      </c>
      <c r="I233" s="279">
        <f>5000+25000</f>
        <v>30000</v>
      </c>
      <c r="J233" s="302">
        <v>36867</v>
      </c>
      <c r="K233" s="215">
        <v>39000</v>
      </c>
    </row>
    <row r="234" spans="1:14" hidden="1" outlineLevel="2">
      <c r="A234" s="33" t="s">
        <v>16</v>
      </c>
      <c r="B234" s="44">
        <v>5216</v>
      </c>
      <c r="C234" s="107">
        <v>510106</v>
      </c>
      <c r="D234" s="67" t="s">
        <v>218</v>
      </c>
      <c r="E234" s="14"/>
      <c r="F234" s="107"/>
      <c r="G234" s="244">
        <v>13800</v>
      </c>
      <c r="H234" s="246">
        <v>4757</v>
      </c>
      <c r="I234" s="279">
        <v>13800</v>
      </c>
      <c r="J234" s="302">
        <v>9077</v>
      </c>
      <c r="K234" s="213">
        <v>9000</v>
      </c>
    </row>
    <row r="235" spans="1:14" hidden="1" outlineLevel="2">
      <c r="A235" s="33" t="s">
        <v>16</v>
      </c>
      <c r="B235" s="41">
        <v>5218</v>
      </c>
      <c r="C235" s="107">
        <v>510107</v>
      </c>
      <c r="D235" s="67" t="s">
        <v>219</v>
      </c>
      <c r="E235" s="14"/>
      <c r="F235" s="50"/>
      <c r="G235" s="244">
        <v>5000</v>
      </c>
      <c r="H235" s="246">
        <v>2550</v>
      </c>
      <c r="I235" s="279">
        <v>5000</v>
      </c>
      <c r="J235" s="302">
        <v>5296</v>
      </c>
      <c r="K235" s="315">
        <v>12000</v>
      </c>
    </row>
    <row r="236" spans="1:14" hidden="1" outlineLevel="2">
      <c r="A236" s="33" t="s">
        <v>16</v>
      </c>
      <c r="B236" s="41">
        <v>5220</v>
      </c>
      <c r="C236" s="107">
        <v>510108</v>
      </c>
      <c r="D236" s="67" t="s">
        <v>220</v>
      </c>
      <c r="E236" s="14"/>
      <c r="F236" s="50"/>
      <c r="G236" s="244">
        <v>0</v>
      </c>
      <c r="H236" s="246">
        <v>0</v>
      </c>
      <c r="I236" s="279">
        <v>0</v>
      </c>
      <c r="J236" s="301">
        <v>0</v>
      </c>
      <c r="K236" s="213">
        <v>0</v>
      </c>
    </row>
    <row r="237" spans="1:14" hidden="1" outlineLevel="2">
      <c r="A237" s="33" t="s">
        <v>16</v>
      </c>
      <c r="B237" s="41">
        <v>5221</v>
      </c>
      <c r="C237" s="107">
        <v>510109</v>
      </c>
      <c r="D237" s="199" t="s">
        <v>221</v>
      </c>
      <c r="E237" s="54"/>
      <c r="F237" s="138"/>
      <c r="G237" s="250">
        <v>0</v>
      </c>
      <c r="H237" s="266">
        <v>2794</v>
      </c>
      <c r="I237" s="279">
        <v>0</v>
      </c>
      <c r="J237" s="301">
        <v>0</v>
      </c>
      <c r="K237" s="213">
        <v>0</v>
      </c>
    </row>
    <row r="238" spans="1:14" hidden="1" outlineLevel="2">
      <c r="A238" s="33" t="s">
        <v>16</v>
      </c>
      <c r="B238" s="41">
        <v>5224</v>
      </c>
      <c r="C238" s="107">
        <v>510110</v>
      </c>
      <c r="D238" s="199" t="s">
        <v>222</v>
      </c>
      <c r="E238" s="54"/>
      <c r="F238" s="140"/>
      <c r="G238" s="250">
        <v>5800</v>
      </c>
      <c r="H238" s="266">
        <v>3607</v>
      </c>
      <c r="I238" s="279">
        <v>5800</v>
      </c>
      <c r="J238" s="301">
        <v>2297</v>
      </c>
      <c r="K238" s="213">
        <v>10000</v>
      </c>
    </row>
    <row r="239" spans="1:14" hidden="1" outlineLevel="2">
      <c r="A239" s="33" t="s">
        <v>16</v>
      </c>
      <c r="B239" s="44">
        <v>5228</v>
      </c>
      <c r="C239" s="107">
        <v>510111</v>
      </c>
      <c r="D239" s="199" t="s">
        <v>223</v>
      </c>
      <c r="E239" s="54"/>
      <c r="F239" s="140"/>
      <c r="G239" s="245">
        <v>4000</v>
      </c>
      <c r="H239" s="247">
        <v>0</v>
      </c>
      <c r="I239" s="281">
        <v>4000</v>
      </c>
      <c r="J239" s="303">
        <v>94</v>
      </c>
      <c r="K239" s="217">
        <v>0</v>
      </c>
    </row>
    <row r="240" spans="1:14" hidden="1" outlineLevel="2">
      <c r="A240" s="33" t="s">
        <v>27</v>
      </c>
      <c r="B240" s="44">
        <v>5229</v>
      </c>
      <c r="C240" s="130">
        <v>510199</v>
      </c>
      <c r="D240" s="200" t="s">
        <v>224</v>
      </c>
      <c r="E240" s="54"/>
      <c r="F240" s="138"/>
      <c r="G240" s="250">
        <f t="shared" ref="G240:I240" si="110">SUM(G229:G239)</f>
        <v>504800</v>
      </c>
      <c r="H240" s="266">
        <f t="shared" si="110"/>
        <v>467765</v>
      </c>
      <c r="I240" s="279">
        <f t="shared" si="110"/>
        <v>529800</v>
      </c>
      <c r="J240" s="301">
        <f>SUM(J229:J239)</f>
        <v>512480</v>
      </c>
      <c r="K240" s="139">
        <f>SUM(K229:K239)</f>
        <v>560700</v>
      </c>
    </row>
    <row r="241" spans="1:12" hidden="1" outlineLevel="2">
      <c r="B241" s="41"/>
      <c r="C241" s="107"/>
      <c r="D241" s="67"/>
      <c r="E241" s="14"/>
      <c r="F241" s="50"/>
      <c r="G241" s="215"/>
      <c r="H241" s="246"/>
      <c r="I241" s="279"/>
      <c r="J241" s="306"/>
      <c r="K241" s="215"/>
    </row>
    <row r="242" spans="1:12" hidden="1" outlineLevel="2">
      <c r="A242" s="33" t="s">
        <v>13</v>
      </c>
      <c r="B242" s="41"/>
      <c r="C242" s="130">
        <v>510200</v>
      </c>
      <c r="D242" s="201" t="s">
        <v>225</v>
      </c>
      <c r="E242" s="53" t="s">
        <v>127</v>
      </c>
      <c r="F242" s="183"/>
      <c r="G242" s="215"/>
      <c r="H242" s="246"/>
      <c r="I242" s="279"/>
      <c r="J242" s="306"/>
      <c r="K242" s="213"/>
    </row>
    <row r="243" spans="1:12" hidden="1" outlineLevel="2">
      <c r="A243" s="33" t="s">
        <v>16</v>
      </c>
      <c r="B243" s="41">
        <v>30020</v>
      </c>
      <c r="C243" s="107">
        <v>510201</v>
      </c>
      <c r="D243" s="14" t="s">
        <v>226</v>
      </c>
      <c r="E243" s="14"/>
      <c r="F243" s="73"/>
      <c r="G243" s="244">
        <v>135000</v>
      </c>
      <c r="H243" s="246">
        <v>69081</v>
      </c>
      <c r="I243" s="279">
        <v>125000</v>
      </c>
      <c r="J243" s="301">
        <v>58814</v>
      </c>
      <c r="K243" s="215">
        <v>48000</v>
      </c>
    </row>
    <row r="244" spans="1:12" hidden="1" outlineLevel="2">
      <c r="A244" s="33" t="s">
        <v>16</v>
      </c>
      <c r="B244" s="41">
        <v>20001</v>
      </c>
      <c r="C244" s="107">
        <v>510202</v>
      </c>
      <c r="D244" s="12" t="s">
        <v>227</v>
      </c>
      <c r="E244" s="14"/>
      <c r="G244" s="245">
        <v>0</v>
      </c>
      <c r="H244" s="247">
        <v>65919</v>
      </c>
      <c r="I244" s="281">
        <v>0</v>
      </c>
      <c r="J244" s="303">
        <v>66186</v>
      </c>
      <c r="K244" s="217">
        <v>67000</v>
      </c>
    </row>
    <row r="245" spans="1:12" hidden="1" outlineLevel="2">
      <c r="A245" s="33" t="s">
        <v>27</v>
      </c>
      <c r="B245" s="44">
        <v>30029</v>
      </c>
      <c r="C245" s="130">
        <v>510299</v>
      </c>
      <c r="D245" s="16" t="s">
        <v>228</v>
      </c>
      <c r="E245" s="14"/>
      <c r="F245" s="73"/>
      <c r="G245" s="242">
        <f t="shared" ref="G245:J245" si="111">SUM(G242:G244)</f>
        <v>135000</v>
      </c>
      <c r="H245" s="243">
        <f t="shared" si="111"/>
        <v>135000</v>
      </c>
      <c r="I245" s="278">
        <f t="shared" si="111"/>
        <v>125000</v>
      </c>
      <c r="J245" s="299">
        <f t="shared" si="111"/>
        <v>125000</v>
      </c>
      <c r="K245" s="223">
        <f t="shared" ref="K245" si="112">SUM(K242:K244)</f>
        <v>115000</v>
      </c>
    </row>
    <row r="246" spans="1:12" hidden="1" outlineLevel="2">
      <c r="B246" s="44"/>
      <c r="C246" s="130"/>
      <c r="E246" s="14"/>
      <c r="F246" s="73"/>
      <c r="G246" s="223"/>
      <c r="H246" s="243"/>
      <c r="I246" s="278"/>
      <c r="J246" s="305"/>
      <c r="K246" s="170"/>
    </row>
    <row r="247" spans="1:12" hidden="1" outlineLevel="2">
      <c r="A247" s="33" t="s">
        <v>27</v>
      </c>
      <c r="B247" s="41"/>
      <c r="C247" s="130">
        <v>519999</v>
      </c>
      <c r="D247" s="16" t="s">
        <v>229</v>
      </c>
      <c r="E247" s="14"/>
      <c r="G247" s="242">
        <f t="shared" ref="G247:I247" si="113">G240+G245</f>
        <v>639800</v>
      </c>
      <c r="H247" s="243">
        <f t="shared" si="113"/>
        <v>602765</v>
      </c>
      <c r="I247" s="278">
        <f t="shared" si="113"/>
        <v>654800</v>
      </c>
      <c r="J247" s="299">
        <f t="shared" ref="J247" si="114">J240+J245</f>
        <v>637480</v>
      </c>
      <c r="K247" s="223">
        <f t="shared" ref="K247" si="115">K240+K245</f>
        <v>675700</v>
      </c>
    </row>
    <row r="248" spans="1:12" hidden="1" outlineLevel="2">
      <c r="B248" s="41"/>
      <c r="C248" s="107"/>
      <c r="E248" s="14"/>
      <c r="G248" s="215"/>
      <c r="H248" s="246"/>
      <c r="I248" s="279"/>
      <c r="J248" s="306"/>
      <c r="K248" s="213"/>
    </row>
    <row r="249" spans="1:12" hidden="1" outlineLevel="1" collapsed="1">
      <c r="A249" s="33" t="s">
        <v>13</v>
      </c>
      <c r="B249" s="42"/>
      <c r="C249" s="130">
        <v>520000</v>
      </c>
      <c r="D249" s="202" t="s">
        <v>230</v>
      </c>
      <c r="E249" s="64" t="s">
        <v>31</v>
      </c>
      <c r="F249" s="184"/>
      <c r="G249" s="244">
        <f t="shared" ref="G249:I249" si="116">G288</f>
        <v>420898.8</v>
      </c>
      <c r="H249" s="246">
        <f t="shared" si="116"/>
        <v>341175</v>
      </c>
      <c r="I249" s="279">
        <f t="shared" si="116"/>
        <v>608138.66666666663</v>
      </c>
      <c r="J249" s="301">
        <f t="shared" ref="J249" si="117">J288</f>
        <v>542515</v>
      </c>
      <c r="K249" s="215">
        <f t="shared" ref="K249" si="118">K288</f>
        <v>604727</v>
      </c>
    </row>
    <row r="250" spans="1:12" s="5" customFormat="1" hidden="1" outlineLevel="2">
      <c r="A250" s="50"/>
      <c r="B250" s="42"/>
      <c r="C250" s="130"/>
      <c r="D250" s="14"/>
      <c r="E250" s="11"/>
      <c r="F250" s="52"/>
      <c r="G250" s="215"/>
      <c r="H250" s="246"/>
      <c r="I250" s="271"/>
      <c r="J250" s="301"/>
      <c r="K250" s="215"/>
      <c r="L250" s="3"/>
    </row>
    <row r="251" spans="1:12" s="5" customFormat="1" hidden="1" outlineLevel="2">
      <c r="A251" s="50" t="s">
        <v>13</v>
      </c>
      <c r="B251" s="42"/>
      <c r="C251" s="130">
        <v>520100</v>
      </c>
      <c r="D251" s="203" t="s">
        <v>231</v>
      </c>
      <c r="E251" s="11"/>
      <c r="F251" s="52"/>
      <c r="G251" s="215"/>
      <c r="H251" s="246"/>
      <c r="I251" s="271"/>
      <c r="J251" s="301"/>
      <c r="K251" s="215"/>
      <c r="L251" s="3"/>
    </row>
    <row r="252" spans="1:12" s="5" customFormat="1" hidden="1" outlineLevel="2">
      <c r="A252" s="50" t="s">
        <v>16</v>
      </c>
      <c r="B252" s="44">
        <v>51101</v>
      </c>
      <c r="C252" s="107">
        <v>520101</v>
      </c>
      <c r="D252" s="204" t="s">
        <v>232</v>
      </c>
      <c r="E252" s="11"/>
      <c r="F252" s="52"/>
      <c r="G252" s="244">
        <v>15075</v>
      </c>
      <c r="H252" s="246"/>
      <c r="I252" s="279">
        <v>0</v>
      </c>
      <c r="J252" s="301"/>
      <c r="K252" s="213">
        <v>0</v>
      </c>
    </row>
    <row r="253" spans="1:12" s="5" customFormat="1" hidden="1" outlineLevel="2">
      <c r="A253" s="50" t="s">
        <v>16</v>
      </c>
      <c r="B253" s="44">
        <v>51102</v>
      </c>
      <c r="C253" s="107">
        <v>520102</v>
      </c>
      <c r="D253" s="204" t="s">
        <v>233</v>
      </c>
      <c r="E253" s="11"/>
      <c r="F253" s="52"/>
      <c r="G253" s="244">
        <v>15075</v>
      </c>
      <c r="H253" s="246"/>
      <c r="I253" s="280">
        <v>0</v>
      </c>
      <c r="J253" s="301"/>
      <c r="K253" s="170">
        <v>0</v>
      </c>
    </row>
    <row r="254" spans="1:12" s="5" customFormat="1" hidden="1" outlineLevel="2">
      <c r="A254" s="50" t="s">
        <v>16</v>
      </c>
      <c r="B254" s="44">
        <v>51103</v>
      </c>
      <c r="C254" s="107">
        <v>520103</v>
      </c>
      <c r="D254" s="204" t="s">
        <v>234</v>
      </c>
      <c r="E254" s="11"/>
      <c r="F254" s="52"/>
      <c r="G254" s="244">
        <v>39090</v>
      </c>
      <c r="H254" s="246"/>
      <c r="I254" s="280">
        <v>0</v>
      </c>
      <c r="J254" s="301"/>
      <c r="K254" s="170">
        <v>0</v>
      </c>
    </row>
    <row r="255" spans="1:12" s="5" customFormat="1" hidden="1" outlineLevel="2">
      <c r="A255" s="50" t="s">
        <v>16</v>
      </c>
      <c r="B255" s="44">
        <v>51105</v>
      </c>
      <c r="C255" s="107">
        <v>520104</v>
      </c>
      <c r="D255" s="204" t="s">
        <v>235</v>
      </c>
      <c r="E255" s="11"/>
      <c r="F255" s="52"/>
      <c r="G255" s="244">
        <v>21322</v>
      </c>
      <c r="H255" s="246"/>
      <c r="I255" s="280">
        <v>0</v>
      </c>
      <c r="J255" s="301"/>
      <c r="K255" s="170">
        <v>0</v>
      </c>
    </row>
    <row r="256" spans="1:12" s="5" customFormat="1" hidden="1" outlineLevel="2">
      <c r="A256" s="50" t="s">
        <v>16</v>
      </c>
      <c r="B256" s="44">
        <v>51108</v>
      </c>
      <c r="C256" s="107">
        <v>520105</v>
      </c>
      <c r="D256" s="155" t="s">
        <v>236</v>
      </c>
      <c r="E256" s="11"/>
      <c r="F256" s="52"/>
      <c r="G256" s="244">
        <v>12864</v>
      </c>
      <c r="H256" s="246"/>
      <c r="I256" s="280">
        <v>0</v>
      </c>
      <c r="J256" s="301"/>
      <c r="K256" s="170">
        <v>0</v>
      </c>
    </row>
    <row r="257" spans="1:13" s="5" customFormat="1" hidden="1" outlineLevel="2">
      <c r="A257" s="50" t="s">
        <v>16</v>
      </c>
      <c r="B257" s="44">
        <v>51113</v>
      </c>
      <c r="C257" s="107">
        <v>520106</v>
      </c>
      <c r="D257" s="205" t="s">
        <v>237</v>
      </c>
      <c r="E257" s="47"/>
      <c r="F257" s="185"/>
      <c r="G257" s="250">
        <v>5360</v>
      </c>
      <c r="H257" s="266"/>
      <c r="I257" s="280">
        <v>0</v>
      </c>
      <c r="J257" s="301"/>
      <c r="K257" s="170">
        <v>0</v>
      </c>
    </row>
    <row r="258" spans="1:13" s="5" customFormat="1" hidden="1" outlineLevel="2">
      <c r="A258" s="50" t="s">
        <v>16</v>
      </c>
      <c r="B258" s="44"/>
      <c r="C258" s="133">
        <v>520119</v>
      </c>
      <c r="D258" s="205" t="s">
        <v>238</v>
      </c>
      <c r="E258" s="47"/>
      <c r="F258" s="186"/>
      <c r="G258" s="250">
        <v>0</v>
      </c>
      <c r="H258" s="266"/>
      <c r="I258" s="280">
        <v>300000</v>
      </c>
      <c r="J258" s="301"/>
      <c r="K258" s="170">
        <v>0</v>
      </c>
    </row>
    <row r="259" spans="1:13" s="5" customFormat="1" hidden="1" outlineLevel="2">
      <c r="A259" s="50" t="s">
        <v>27</v>
      </c>
      <c r="B259" s="44">
        <v>51119</v>
      </c>
      <c r="C259" s="107">
        <v>520199</v>
      </c>
      <c r="D259" s="206" t="s">
        <v>239</v>
      </c>
      <c r="E259" s="47"/>
      <c r="F259" s="185"/>
      <c r="G259" s="251">
        <f>SUM(G252:G258)</f>
        <v>108786</v>
      </c>
      <c r="H259" s="267">
        <v>116669</v>
      </c>
      <c r="I259" s="278">
        <f>SUM(I252:I258)</f>
        <v>300000</v>
      </c>
      <c r="J259" s="299">
        <v>300000</v>
      </c>
      <c r="K259" s="260">
        <v>360000</v>
      </c>
    </row>
    <row r="260" spans="1:13" s="5" customFormat="1" hidden="1" outlineLevel="2">
      <c r="A260" s="50"/>
      <c r="B260" s="42"/>
      <c r="C260" s="134"/>
      <c r="D260" s="207"/>
      <c r="E260" s="47"/>
      <c r="F260" s="185"/>
      <c r="G260" s="252"/>
      <c r="H260" s="267"/>
      <c r="I260" s="271"/>
      <c r="J260" s="299"/>
      <c r="K260" s="215"/>
    </row>
    <row r="261" spans="1:13" s="5" customFormat="1" hidden="1" outlineLevel="2">
      <c r="A261" s="50" t="s">
        <v>13</v>
      </c>
      <c r="B261" s="44"/>
      <c r="C261" s="130">
        <v>520200</v>
      </c>
      <c r="D261" s="208" t="s">
        <v>240</v>
      </c>
      <c r="E261" s="47"/>
      <c r="F261" s="185"/>
      <c r="G261" s="250"/>
      <c r="H261" s="266"/>
      <c r="I261" s="279">
        <v>15000</v>
      </c>
      <c r="J261" s="301"/>
      <c r="K261" s="215"/>
      <c r="M261" s="3"/>
    </row>
    <row r="262" spans="1:13" s="5" customFormat="1" hidden="1" outlineLevel="2">
      <c r="A262" s="50" t="s">
        <v>16</v>
      </c>
      <c r="B262" s="44">
        <v>51201</v>
      </c>
      <c r="C262" s="107">
        <v>520201</v>
      </c>
      <c r="D262" s="205" t="s">
        <v>241</v>
      </c>
      <c r="E262" s="47"/>
      <c r="F262" s="75"/>
      <c r="G262" s="250">
        <v>54200</v>
      </c>
      <c r="H262" s="266"/>
      <c r="I262" s="279">
        <v>27900</v>
      </c>
      <c r="J262" s="302">
        <v>30636</v>
      </c>
      <c r="K262" s="139">
        <v>0</v>
      </c>
      <c r="L262" s="3"/>
      <c r="M262" s="3"/>
    </row>
    <row r="263" spans="1:13" s="5" customFormat="1" hidden="1" outlineLevel="2">
      <c r="A263" s="50" t="s">
        <v>16</v>
      </c>
      <c r="B263" s="44">
        <v>51202</v>
      </c>
      <c r="C263" s="107">
        <v>520202</v>
      </c>
      <c r="D263" s="205" t="s">
        <v>242</v>
      </c>
      <c r="E263" s="47"/>
      <c r="F263" s="75"/>
      <c r="G263" s="250"/>
      <c r="H263" s="266"/>
      <c r="I263" s="279">
        <v>28000</v>
      </c>
      <c r="J263" s="302">
        <v>25564</v>
      </c>
      <c r="K263" s="139">
        <v>0</v>
      </c>
      <c r="L263" s="3"/>
      <c r="M263" s="3"/>
    </row>
    <row r="264" spans="1:13" s="5" customFormat="1" hidden="1" outlineLevel="2">
      <c r="A264" s="50" t="s">
        <v>16</v>
      </c>
      <c r="B264" s="44"/>
      <c r="C264" s="133">
        <v>520203</v>
      </c>
      <c r="D264" s="205" t="s">
        <v>243</v>
      </c>
      <c r="E264" s="47"/>
      <c r="F264" s="186"/>
      <c r="G264" s="250">
        <v>0</v>
      </c>
      <c r="H264" s="266"/>
      <c r="I264" s="279">
        <v>22032</v>
      </c>
      <c r="J264" s="302">
        <v>31553</v>
      </c>
      <c r="K264" s="139">
        <v>0</v>
      </c>
      <c r="L264" s="3"/>
      <c r="M264" s="3"/>
    </row>
    <row r="265" spans="1:13" s="5" customFormat="1" hidden="1" outlineLevel="2">
      <c r="A265" s="50" t="s">
        <v>27</v>
      </c>
      <c r="B265" s="44"/>
      <c r="C265" s="130">
        <v>520299</v>
      </c>
      <c r="D265" s="206" t="s">
        <v>244</v>
      </c>
      <c r="E265" s="47"/>
      <c r="F265" s="75"/>
      <c r="G265" s="251">
        <f>SUM(G262:G263)</f>
        <v>54200</v>
      </c>
      <c r="H265" s="267">
        <v>44508</v>
      </c>
      <c r="I265" s="278">
        <f>SUM(I261:I264)</f>
        <v>92932</v>
      </c>
      <c r="J265" s="299">
        <f>SUM(J262:J264)</f>
        <v>87753</v>
      </c>
      <c r="K265" s="252">
        <v>98827</v>
      </c>
      <c r="L265" s="3"/>
      <c r="M265" s="3"/>
    </row>
    <row r="266" spans="1:13" s="5" customFormat="1" ht="15.75" hidden="1" customHeight="1" outlineLevel="2">
      <c r="A266" s="50"/>
      <c r="B266" s="42"/>
      <c r="C266" s="134"/>
      <c r="D266" s="207"/>
      <c r="E266" s="47"/>
      <c r="F266" s="185"/>
      <c r="G266" s="139"/>
      <c r="H266" s="266"/>
      <c r="I266" s="271"/>
      <c r="J266" s="301"/>
      <c r="K266" s="215"/>
      <c r="L266" s="3"/>
      <c r="M266" s="3"/>
    </row>
    <row r="267" spans="1:13" s="5" customFormat="1" ht="15" hidden="1" customHeight="1" outlineLevel="2">
      <c r="A267" s="50" t="s">
        <v>13</v>
      </c>
      <c r="B267" s="44"/>
      <c r="C267" s="130">
        <v>520300</v>
      </c>
      <c r="D267" s="208" t="s">
        <v>245</v>
      </c>
      <c r="E267" s="47"/>
      <c r="F267" s="185"/>
      <c r="G267" s="139"/>
      <c r="H267" s="266"/>
      <c r="I267" s="271"/>
      <c r="J267" s="301"/>
      <c r="K267" s="215"/>
    </row>
    <row r="268" spans="1:13" s="5" customFormat="1" ht="15" hidden="1" outlineLevel="2">
      <c r="A268" s="50" t="s">
        <v>16</v>
      </c>
      <c r="B268" s="44">
        <v>51301</v>
      </c>
      <c r="C268" s="107">
        <v>520301</v>
      </c>
      <c r="D268" s="205" t="s">
        <v>246</v>
      </c>
      <c r="E268" s="39"/>
      <c r="F268" s="75"/>
      <c r="G268" s="250">
        <v>84943</v>
      </c>
      <c r="H268" s="266"/>
      <c r="I268" s="279">
        <f>27900+(12650-54*150)+9000</f>
        <v>41450</v>
      </c>
      <c r="J268" s="302">
        <v>32925</v>
      </c>
      <c r="K268" s="215">
        <v>0</v>
      </c>
    </row>
    <row r="269" spans="1:13" s="5" customFormat="1" ht="15" hidden="1" customHeight="1" outlineLevel="2">
      <c r="A269" s="50" t="s">
        <v>16</v>
      </c>
      <c r="B269" s="44">
        <v>51302</v>
      </c>
      <c r="C269" s="107">
        <v>520302</v>
      </c>
      <c r="D269" s="205" t="s">
        <v>247</v>
      </c>
      <c r="E269" s="39"/>
      <c r="F269" s="75"/>
      <c r="G269" s="250"/>
      <c r="H269" s="266"/>
      <c r="I269" s="279">
        <f>24000+(54*150)</f>
        <v>32100</v>
      </c>
      <c r="J269" s="302">
        <v>30458</v>
      </c>
      <c r="K269" s="215">
        <v>0</v>
      </c>
    </row>
    <row r="270" spans="1:13" s="5" customFormat="1" ht="15" hidden="1" outlineLevel="2">
      <c r="A270" s="50" t="s">
        <v>16</v>
      </c>
      <c r="B270" s="44">
        <v>51303</v>
      </c>
      <c r="C270" s="107">
        <v>520303</v>
      </c>
      <c r="D270" s="205" t="s">
        <v>248</v>
      </c>
      <c r="E270" s="39"/>
      <c r="F270" s="139"/>
      <c r="G270" s="250">
        <v>15577</v>
      </c>
      <c r="H270" s="266"/>
      <c r="I270" s="279">
        <v>9000</v>
      </c>
      <c r="J270" s="302">
        <v>7762</v>
      </c>
      <c r="K270" s="215">
        <v>0</v>
      </c>
    </row>
    <row r="271" spans="1:13" s="5" customFormat="1" ht="15" hidden="1" outlineLevel="2">
      <c r="A271" s="50" t="s">
        <v>16</v>
      </c>
      <c r="B271" s="44">
        <v>51304</v>
      </c>
      <c r="C271" s="107">
        <v>520304</v>
      </c>
      <c r="D271" s="205" t="s">
        <v>249</v>
      </c>
      <c r="E271" s="39"/>
      <c r="F271" s="187"/>
      <c r="G271" s="250">
        <v>7889</v>
      </c>
      <c r="H271" s="266"/>
      <c r="I271" s="279">
        <v>1800</v>
      </c>
      <c r="J271" s="301">
        <v>453</v>
      </c>
      <c r="K271" s="215">
        <v>0</v>
      </c>
    </row>
    <row r="272" spans="1:13" s="5" customFormat="1" ht="15" hidden="1" outlineLevel="2">
      <c r="A272" s="50" t="s">
        <v>16</v>
      </c>
      <c r="B272" s="44">
        <v>51305</v>
      </c>
      <c r="C272" s="107">
        <v>520305</v>
      </c>
      <c r="D272" s="205" t="s">
        <v>250</v>
      </c>
      <c r="E272" s="39"/>
      <c r="F272" s="187"/>
      <c r="G272" s="250">
        <v>6030</v>
      </c>
      <c r="H272" s="266"/>
      <c r="I272" s="279">
        <v>9000</v>
      </c>
      <c r="J272" s="301">
        <v>604</v>
      </c>
      <c r="K272" s="215">
        <v>0</v>
      </c>
    </row>
    <row r="273" spans="1:12" s="5" customFormat="1" ht="15" hidden="1" outlineLevel="2">
      <c r="A273" s="50" t="s">
        <v>16</v>
      </c>
      <c r="B273" s="44">
        <v>51311</v>
      </c>
      <c r="C273" s="107">
        <v>520311</v>
      </c>
      <c r="D273" s="205" t="s">
        <v>251</v>
      </c>
      <c r="E273" s="39"/>
      <c r="F273" s="384" t="s">
        <v>252</v>
      </c>
      <c r="G273" s="250">
        <v>7370</v>
      </c>
      <c r="H273" s="266"/>
      <c r="I273" s="279">
        <v>0</v>
      </c>
      <c r="J273" s="301">
        <v>0</v>
      </c>
      <c r="K273" s="215">
        <v>0</v>
      </c>
    </row>
    <row r="274" spans="1:12" s="5" customFormat="1" ht="15" hidden="1" outlineLevel="2">
      <c r="A274" s="50" t="s">
        <v>16</v>
      </c>
      <c r="B274" s="44">
        <v>51312</v>
      </c>
      <c r="C274" s="107">
        <v>520312</v>
      </c>
      <c r="D274" s="205" t="s">
        <v>253</v>
      </c>
      <c r="E274" s="39"/>
      <c r="F274" s="385"/>
      <c r="G274" s="250">
        <v>21105</v>
      </c>
      <c r="H274" s="266"/>
      <c r="I274" s="279">
        <v>0</v>
      </c>
      <c r="J274" s="301">
        <v>0</v>
      </c>
      <c r="K274" s="215">
        <v>0</v>
      </c>
    </row>
    <row r="275" spans="1:12" s="5" customFormat="1" ht="15" hidden="1" outlineLevel="2">
      <c r="A275" s="50" t="s">
        <v>16</v>
      </c>
      <c r="B275" s="44">
        <v>51313</v>
      </c>
      <c r="C275" s="107">
        <v>520313</v>
      </c>
      <c r="D275" s="205" t="s">
        <v>254</v>
      </c>
      <c r="E275" s="39"/>
      <c r="F275" s="386"/>
      <c r="G275" s="250">
        <v>20770</v>
      </c>
      <c r="H275" s="266"/>
      <c r="I275" s="279">
        <v>0</v>
      </c>
      <c r="J275" s="301">
        <v>0</v>
      </c>
      <c r="K275" s="215">
        <v>0</v>
      </c>
    </row>
    <row r="276" spans="1:12" s="5" customFormat="1" ht="15" hidden="1" outlineLevel="2">
      <c r="A276" s="50" t="s">
        <v>16</v>
      </c>
      <c r="B276" s="44">
        <v>51322</v>
      </c>
      <c r="C276" s="107">
        <v>520322</v>
      </c>
      <c r="D276" s="205" t="s">
        <v>255</v>
      </c>
      <c r="E276" s="39"/>
      <c r="F276" s="86"/>
      <c r="G276" s="250">
        <v>49580</v>
      </c>
      <c r="H276" s="266"/>
      <c r="I276" s="279">
        <v>0</v>
      </c>
      <c r="J276" s="301">
        <v>0</v>
      </c>
      <c r="K276" s="215">
        <v>0</v>
      </c>
    </row>
    <row r="277" spans="1:12" s="5" customFormat="1" ht="15" hidden="1" outlineLevel="2">
      <c r="A277" s="50" t="s">
        <v>16</v>
      </c>
      <c r="B277" s="44">
        <v>51324</v>
      </c>
      <c r="C277" s="107">
        <v>520324</v>
      </c>
      <c r="D277" s="205" t="s">
        <v>256</v>
      </c>
      <c r="E277" s="39"/>
      <c r="F277" s="86"/>
      <c r="G277" s="250">
        <v>10050</v>
      </c>
      <c r="H277" s="266"/>
      <c r="I277" s="279">
        <v>0</v>
      </c>
      <c r="J277" s="301">
        <v>0</v>
      </c>
      <c r="K277" s="215">
        <v>0</v>
      </c>
    </row>
    <row r="278" spans="1:12" s="5" customFormat="1" ht="15" hidden="1" outlineLevel="2">
      <c r="A278" s="50" t="s">
        <v>16</v>
      </c>
      <c r="B278" s="44">
        <v>51326</v>
      </c>
      <c r="C278" s="107">
        <v>520326</v>
      </c>
      <c r="D278" s="205" t="s">
        <v>257</v>
      </c>
      <c r="E278" s="39"/>
      <c r="F278" s="86" t="s">
        <v>258</v>
      </c>
      <c r="G278" s="250">
        <v>6700</v>
      </c>
      <c r="H278" s="266"/>
      <c r="I278" s="279">
        <f>20000+16000</f>
        <v>36000</v>
      </c>
      <c r="J278" s="302">
        <v>7546</v>
      </c>
      <c r="K278" s="215">
        <v>0</v>
      </c>
    </row>
    <row r="279" spans="1:12" s="5" customFormat="1" ht="15" hidden="1" outlineLevel="2">
      <c r="A279" s="50" t="s">
        <v>16</v>
      </c>
      <c r="B279" s="44"/>
      <c r="C279" s="133">
        <v>520338</v>
      </c>
      <c r="D279" s="205" t="s">
        <v>259</v>
      </c>
      <c r="E279" s="39"/>
      <c r="F279" s="186"/>
      <c r="G279" s="250">
        <v>0</v>
      </c>
      <c r="H279" s="266"/>
      <c r="I279" s="279">
        <f>22200+35000</f>
        <v>57200</v>
      </c>
      <c r="J279" s="302">
        <v>46012</v>
      </c>
      <c r="K279" s="215">
        <v>0</v>
      </c>
    </row>
    <row r="280" spans="1:12" s="5" customFormat="1" ht="15" hidden="1" outlineLevel="2">
      <c r="A280" s="50" t="s">
        <v>27</v>
      </c>
      <c r="B280" s="44">
        <v>51339</v>
      </c>
      <c r="C280" s="130">
        <v>520399</v>
      </c>
      <c r="D280" s="206" t="s">
        <v>260</v>
      </c>
      <c r="E280" s="39"/>
      <c r="F280" s="86"/>
      <c r="G280" s="251">
        <f>SUM(G268:G279)</f>
        <v>230014</v>
      </c>
      <c r="H280" s="267">
        <v>136722</v>
      </c>
      <c r="I280" s="284">
        <f t="shared" ref="I280" si="119">SUM(I268:I279)</f>
        <v>186550</v>
      </c>
      <c r="J280" s="299">
        <f>SUM(J268:J279)</f>
        <v>125760</v>
      </c>
      <c r="K280" s="261">
        <v>145900</v>
      </c>
    </row>
    <row r="281" spans="1:12" s="5" customFormat="1" ht="15" hidden="1" outlineLevel="2">
      <c r="A281" s="50"/>
      <c r="B281" s="42"/>
      <c r="C281" s="134"/>
      <c r="D281" s="207"/>
      <c r="E281" s="39"/>
      <c r="F281" s="86"/>
      <c r="G281" s="139"/>
      <c r="H281" s="266"/>
      <c r="I281" s="285"/>
      <c r="J281" s="301"/>
      <c r="K281" s="215"/>
    </row>
    <row r="282" spans="1:12" s="5" customFormat="1" hidden="1" outlineLevel="2">
      <c r="A282" s="50" t="s">
        <v>13</v>
      </c>
      <c r="B282" s="44"/>
      <c r="C282" s="130">
        <v>520400</v>
      </c>
      <c r="D282" s="208" t="s">
        <v>261</v>
      </c>
      <c r="E282" s="47"/>
      <c r="F282" s="185"/>
      <c r="G282" s="139"/>
      <c r="H282" s="266"/>
      <c r="I282" s="271"/>
      <c r="J282" s="301"/>
      <c r="K282" s="215"/>
    </row>
    <row r="283" spans="1:12" s="5" customFormat="1" hidden="1" outlineLevel="2">
      <c r="A283" s="50" t="s">
        <v>16</v>
      </c>
      <c r="B283" s="44">
        <v>51401</v>
      </c>
      <c r="C283" s="107">
        <v>520401</v>
      </c>
      <c r="D283" s="205" t="s">
        <v>262</v>
      </c>
      <c r="E283" s="47"/>
      <c r="F283" s="185"/>
      <c r="G283" s="250">
        <v>23316</v>
      </c>
      <c r="H283" s="266"/>
      <c r="I283" s="279">
        <v>20816.666666666668</v>
      </c>
      <c r="J283" s="301">
        <v>20037</v>
      </c>
      <c r="K283" s="215">
        <v>0</v>
      </c>
    </row>
    <row r="284" spans="1:12" s="5" customFormat="1" hidden="1" outlineLevel="2">
      <c r="A284" s="50" t="s">
        <v>16</v>
      </c>
      <c r="B284" s="44">
        <v>51403</v>
      </c>
      <c r="C284" s="107">
        <v>520403</v>
      </c>
      <c r="D284" s="205" t="s">
        <v>263</v>
      </c>
      <c r="E284" s="47"/>
      <c r="F284" s="185"/>
      <c r="G284" s="250">
        <v>562.79999999999995</v>
      </c>
      <c r="H284" s="266"/>
      <c r="I284" s="279">
        <v>840</v>
      </c>
      <c r="J284" s="301">
        <v>0</v>
      </c>
      <c r="K284" s="215">
        <v>0</v>
      </c>
    </row>
    <row r="285" spans="1:12" s="5" customFormat="1" hidden="1" outlineLevel="2">
      <c r="A285" s="50" t="s">
        <v>16</v>
      </c>
      <c r="B285" s="44">
        <v>51405</v>
      </c>
      <c r="C285" s="107">
        <v>520405</v>
      </c>
      <c r="D285" s="205" t="s">
        <v>264</v>
      </c>
      <c r="E285" s="47"/>
      <c r="F285" s="185"/>
      <c r="G285" s="250">
        <v>4020</v>
      </c>
      <c r="H285" s="266"/>
      <c r="I285" s="279">
        <v>7000</v>
      </c>
      <c r="J285" s="301">
        <v>8965</v>
      </c>
      <c r="K285" s="215">
        <v>0</v>
      </c>
    </row>
    <row r="286" spans="1:12" s="5" customFormat="1" hidden="1" outlineLevel="2">
      <c r="A286" s="50" t="s">
        <v>27</v>
      </c>
      <c r="B286" s="44">
        <v>51449</v>
      </c>
      <c r="C286" s="130">
        <v>520499</v>
      </c>
      <c r="D286" s="206" t="s">
        <v>265</v>
      </c>
      <c r="E286" s="47"/>
      <c r="F286" s="185"/>
      <c r="G286" s="251">
        <f>SUM(G283:G285)</f>
        <v>27898.799999999999</v>
      </c>
      <c r="H286" s="267">
        <v>43276</v>
      </c>
      <c r="I286" s="278">
        <f>SUM(I283:I285)</f>
        <v>28656.666666666668</v>
      </c>
      <c r="J286" s="299">
        <f>SUM(J283:J285)</f>
        <v>29002</v>
      </c>
      <c r="K286" s="252">
        <f>SUM(K283:K285)</f>
        <v>0</v>
      </c>
    </row>
    <row r="287" spans="1:12" hidden="1" outlineLevel="2">
      <c r="B287" s="44"/>
      <c r="C287" s="50"/>
      <c r="D287" s="209"/>
      <c r="E287" s="4"/>
      <c r="F287" s="52"/>
      <c r="G287" s="215"/>
      <c r="H287" s="246"/>
      <c r="I287" s="271"/>
      <c r="J287" s="301"/>
      <c r="K287" s="213"/>
      <c r="L287" s="5"/>
    </row>
    <row r="288" spans="1:12" hidden="1" outlineLevel="2">
      <c r="A288" s="33" t="s">
        <v>27</v>
      </c>
      <c r="B288" s="44">
        <v>51559</v>
      </c>
      <c r="C288" s="130">
        <v>520599</v>
      </c>
      <c r="D288" s="16" t="s">
        <v>266</v>
      </c>
      <c r="E288" s="4"/>
      <c r="F288" s="52"/>
      <c r="G288" s="242">
        <f t="shared" ref="G288:I288" si="120">G259+G265+G280+G286</f>
        <v>420898.8</v>
      </c>
      <c r="H288" s="243">
        <f t="shared" si="120"/>
        <v>341175</v>
      </c>
      <c r="I288" s="278">
        <f t="shared" si="120"/>
        <v>608138.66666666663</v>
      </c>
      <c r="J288" s="299">
        <f t="shared" ref="J288" si="121">J259+J265+J280+J286</f>
        <v>542515</v>
      </c>
      <c r="K288" s="218">
        <f t="shared" ref="K288" si="122">K259+K265+K280+K286</f>
        <v>604727</v>
      </c>
      <c r="L288" s="5"/>
    </row>
    <row r="289" spans="1:13" s="5" customFormat="1" ht="15" hidden="1" customHeight="1" outlineLevel="2">
      <c r="A289" s="50"/>
      <c r="B289" s="41"/>
      <c r="C289" s="130"/>
      <c r="D289" s="12"/>
      <c r="E289" s="11"/>
      <c r="F289" s="52"/>
      <c r="G289" s="215"/>
      <c r="H289" s="246"/>
      <c r="I289" s="286" t="s">
        <v>267</v>
      </c>
      <c r="J289" s="308">
        <v>27018</v>
      </c>
      <c r="K289" s="215"/>
    </row>
    <row r="290" spans="1:13" hidden="1" outlineLevel="2">
      <c r="B290" s="41"/>
      <c r="C290" s="107"/>
      <c r="D290" s="16"/>
      <c r="G290" s="215"/>
      <c r="H290" s="246"/>
      <c r="I290" s="271"/>
      <c r="J290" s="301"/>
      <c r="K290" s="213"/>
    </row>
    <row r="291" spans="1:13" hidden="1" outlineLevel="1" collapsed="1">
      <c r="A291" s="55" t="s">
        <v>13</v>
      </c>
      <c r="B291" s="44"/>
      <c r="C291" s="130">
        <v>530000</v>
      </c>
      <c r="D291" s="62" t="s">
        <v>268</v>
      </c>
      <c r="E291" s="17" t="s">
        <v>38</v>
      </c>
      <c r="F291" s="163"/>
      <c r="G291" s="171">
        <f>SUM(G292:G292)</f>
        <v>12925</v>
      </c>
      <c r="H291" s="255">
        <f>SUM(H292:H292)</f>
        <v>14110</v>
      </c>
      <c r="I291" s="280">
        <f>I293</f>
        <v>0</v>
      </c>
      <c r="J291" s="302">
        <f>SUM(J292:J292)</f>
        <v>356</v>
      </c>
      <c r="K291" s="213">
        <f>K293</f>
        <v>400</v>
      </c>
    </row>
    <row r="292" spans="1:13" hidden="1" outlineLevel="2">
      <c r="A292" s="55" t="s">
        <v>16</v>
      </c>
      <c r="B292" s="44">
        <v>5135</v>
      </c>
      <c r="C292" s="127">
        <v>530001</v>
      </c>
      <c r="D292" s="12" t="s">
        <v>269</v>
      </c>
      <c r="E292" s="14" t="s">
        <v>38</v>
      </c>
      <c r="F292" s="50" t="s">
        <v>270</v>
      </c>
      <c r="G292" s="244">
        <v>12925</v>
      </c>
      <c r="H292" s="246">
        <v>14110</v>
      </c>
      <c r="I292" s="271">
        <v>0</v>
      </c>
      <c r="J292" s="301">
        <v>356</v>
      </c>
      <c r="K292" s="213">
        <v>400</v>
      </c>
      <c r="M292" s="5"/>
    </row>
    <row r="293" spans="1:13" hidden="1" outlineLevel="2">
      <c r="A293" s="55" t="s">
        <v>27</v>
      </c>
      <c r="B293" s="44">
        <v>5139</v>
      </c>
      <c r="C293" s="127">
        <v>530009</v>
      </c>
      <c r="D293" s="12" t="s">
        <v>271</v>
      </c>
      <c r="E293" s="14" t="s">
        <v>38</v>
      </c>
      <c r="G293" s="244">
        <f t="shared" ref="G293:J293" si="123">G292</f>
        <v>12925</v>
      </c>
      <c r="H293" s="246">
        <f t="shared" si="123"/>
        <v>14110</v>
      </c>
      <c r="I293" s="270">
        <f t="shared" si="123"/>
        <v>0</v>
      </c>
      <c r="J293" s="301">
        <f t="shared" si="123"/>
        <v>356</v>
      </c>
      <c r="K293" s="213">
        <f t="shared" ref="K293" si="124">K292</f>
        <v>400</v>
      </c>
      <c r="M293" s="5"/>
    </row>
    <row r="294" spans="1:13" hidden="1" outlineLevel="2">
      <c r="A294" s="55"/>
      <c r="B294" s="44"/>
      <c r="E294" s="14"/>
      <c r="G294" s="244"/>
      <c r="H294" s="213"/>
      <c r="I294" s="270"/>
      <c r="J294" s="301"/>
      <c r="K294" s="213"/>
      <c r="M294" s="5"/>
    </row>
    <row r="295" spans="1:13">
      <c r="A295" s="50" t="s">
        <v>27</v>
      </c>
      <c r="B295" s="41"/>
      <c r="C295" s="135">
        <v>599998</v>
      </c>
      <c r="D295" s="193" t="s">
        <v>272</v>
      </c>
      <c r="E295" s="59"/>
      <c r="F295" s="188"/>
      <c r="G295" s="235">
        <f t="shared" ref="G295:J295" si="125">G46+G79+G110+G128+G161+G188+G201+G206+G225</f>
        <v>2868633.8</v>
      </c>
      <c r="H295" s="243">
        <f t="shared" si="125"/>
        <v>2793676</v>
      </c>
      <c r="I295" s="274">
        <f t="shared" si="125"/>
        <v>3171529.9166666665</v>
      </c>
      <c r="J295" s="299">
        <f t="shared" si="125"/>
        <v>3170146</v>
      </c>
      <c r="K295" s="235">
        <f t="shared" ref="K295" si="126">K46+K79+K110+K128+K161+K188+K201+K206+K225</f>
        <v>3248127</v>
      </c>
      <c r="M295" s="5"/>
    </row>
    <row r="296" spans="1:13" ht="8.1" customHeight="1">
      <c r="A296" s="78"/>
      <c r="B296" s="48"/>
      <c r="C296" s="136"/>
      <c r="D296" s="49"/>
      <c r="E296" s="49"/>
      <c r="F296" s="189"/>
      <c r="G296" s="236"/>
      <c r="H296" s="236"/>
      <c r="I296" s="275"/>
      <c r="J296" s="309"/>
      <c r="K296" s="236"/>
      <c r="M296" s="5"/>
    </row>
    <row r="297" spans="1:13" s="5" customFormat="1" ht="15.75">
      <c r="A297" s="50" t="s">
        <v>27</v>
      </c>
      <c r="B297" s="41"/>
      <c r="C297" s="130">
        <v>599999</v>
      </c>
      <c r="D297" s="210" t="s">
        <v>273</v>
      </c>
      <c r="E297" s="35"/>
      <c r="F297" s="190"/>
      <c r="G297" s="237">
        <f t="shared" ref="G297:J297" si="127">G4-G295</f>
        <v>131325.20000000019</v>
      </c>
      <c r="H297" s="254">
        <f t="shared" si="127"/>
        <v>278250</v>
      </c>
      <c r="I297" s="287">
        <f t="shared" si="127"/>
        <v>16735.083333333489</v>
      </c>
      <c r="J297" s="310">
        <f t="shared" si="127"/>
        <v>-64227</v>
      </c>
      <c r="K297" s="237">
        <f t="shared" ref="K297" si="128">K4-K295</f>
        <v>168409</v>
      </c>
    </row>
    <row r="298" spans="1:13" s="5" customFormat="1" ht="9.9499999999999993" customHeight="1">
      <c r="A298" s="50"/>
      <c r="B298" s="41"/>
      <c r="C298" s="130"/>
      <c r="D298" s="137"/>
      <c r="E298" s="35"/>
      <c r="F298" s="52"/>
      <c r="G298" s="253"/>
      <c r="H298" s="253"/>
      <c r="I298" s="288"/>
      <c r="J298" s="311"/>
      <c r="K298" s="215"/>
    </row>
    <row r="299" spans="1:13" s="5" customFormat="1" ht="15.75">
      <c r="A299" s="50" t="s">
        <v>16</v>
      </c>
      <c r="B299" s="41">
        <v>2060</v>
      </c>
      <c r="C299" s="130">
        <v>600001</v>
      </c>
      <c r="D299" s="210" t="s">
        <v>274</v>
      </c>
      <c r="E299" s="14" t="s">
        <v>18</v>
      </c>
      <c r="F299" s="50"/>
      <c r="G299" s="171">
        <v>85000</v>
      </c>
      <c r="H299" s="255">
        <v>76673</v>
      </c>
      <c r="I299" s="280">
        <v>0</v>
      </c>
      <c r="J299" s="302">
        <v>10765</v>
      </c>
      <c r="K299" s="215">
        <f>16435+(4*11550)</f>
        <v>62635</v>
      </c>
      <c r="L299" s="383"/>
    </row>
    <row r="300" spans="1:13" s="5" customFormat="1" ht="11.25" customHeight="1">
      <c r="A300" s="50"/>
      <c r="B300" s="41"/>
      <c r="C300" s="130"/>
      <c r="D300" s="137"/>
      <c r="E300" s="35"/>
      <c r="F300" s="52"/>
      <c r="G300" s="253"/>
      <c r="H300" s="253"/>
      <c r="I300" s="288"/>
      <c r="J300" s="311"/>
      <c r="K300" s="215"/>
    </row>
    <row r="301" spans="1:13" s="5" customFormat="1" ht="15.75">
      <c r="A301" s="50" t="s">
        <v>27</v>
      </c>
      <c r="B301" s="41"/>
      <c r="C301" s="130">
        <v>699999</v>
      </c>
      <c r="D301" s="210" t="s">
        <v>275</v>
      </c>
      <c r="E301" s="35"/>
      <c r="F301" s="78" t="s">
        <v>276</v>
      </c>
      <c r="G301" s="237">
        <f t="shared" ref="G301:I301" si="129">G297-G299</f>
        <v>46325.200000000186</v>
      </c>
      <c r="H301" s="254">
        <f t="shared" si="129"/>
        <v>201577</v>
      </c>
      <c r="I301" s="273">
        <f t="shared" si="129"/>
        <v>16735.083333333489</v>
      </c>
      <c r="J301" s="312">
        <f t="shared" ref="J301" si="130">J297-J299</f>
        <v>-74992</v>
      </c>
      <c r="K301" s="237">
        <f t="shared" ref="K301" si="131">K297-K299</f>
        <v>105774</v>
      </c>
    </row>
    <row r="302" spans="1:13" s="5" customFormat="1" ht="9.9499999999999993" customHeight="1">
      <c r="A302" s="50"/>
      <c r="B302" s="41"/>
      <c r="C302" s="130"/>
      <c r="D302" s="137"/>
      <c r="E302" s="35"/>
      <c r="F302" s="52"/>
      <c r="G302" s="237"/>
      <c r="H302" s="237"/>
      <c r="I302" s="273"/>
      <c r="J302" s="312"/>
      <c r="K302" s="215"/>
    </row>
    <row r="303" spans="1:13" s="5" customFormat="1" ht="15.75" collapsed="1">
      <c r="A303" s="50" t="s">
        <v>13</v>
      </c>
      <c r="B303" s="41"/>
      <c r="C303" s="130">
        <v>700000</v>
      </c>
      <c r="D303" s="210" t="s">
        <v>277</v>
      </c>
      <c r="E303" s="35"/>
      <c r="F303" s="52"/>
      <c r="G303" s="171">
        <f t="shared" ref="G303:J303" si="132">G313</f>
        <v>4000</v>
      </c>
      <c r="H303" s="255">
        <f t="shared" si="132"/>
        <v>3381</v>
      </c>
      <c r="I303" s="280">
        <f t="shared" si="132"/>
        <v>3500</v>
      </c>
      <c r="J303" s="302">
        <f t="shared" si="132"/>
        <v>2540</v>
      </c>
      <c r="K303" s="145">
        <f t="shared" ref="K303" si="133">K313</f>
        <v>2400</v>
      </c>
    </row>
    <row r="304" spans="1:13" s="5" customFormat="1" hidden="1" outlineLevel="1">
      <c r="A304" s="50" t="s">
        <v>16</v>
      </c>
      <c r="B304" s="44">
        <v>1500</v>
      </c>
      <c r="C304" s="107">
        <v>710001</v>
      </c>
      <c r="D304" s="14" t="s">
        <v>278</v>
      </c>
      <c r="E304" s="14"/>
      <c r="F304" s="50"/>
      <c r="G304" s="244">
        <v>0</v>
      </c>
      <c r="H304" s="246"/>
      <c r="I304" s="314">
        <v>0</v>
      </c>
      <c r="J304" s="306"/>
      <c r="K304" s="215"/>
    </row>
    <row r="305" spans="1:11" s="5" customFormat="1" hidden="1" outlineLevel="1">
      <c r="A305" s="50" t="s">
        <v>16</v>
      </c>
      <c r="B305" s="44">
        <v>1505</v>
      </c>
      <c r="C305" s="107">
        <v>710002</v>
      </c>
      <c r="D305" s="14" t="s">
        <v>279</v>
      </c>
      <c r="E305" s="14"/>
      <c r="F305" s="50"/>
      <c r="G305" s="244">
        <v>0</v>
      </c>
      <c r="H305" s="246"/>
      <c r="I305" s="314">
        <v>0</v>
      </c>
      <c r="J305" s="306"/>
      <c r="K305" s="215"/>
    </row>
    <row r="306" spans="1:11" s="5" customFormat="1" hidden="1" outlineLevel="1">
      <c r="A306" s="50" t="s">
        <v>16</v>
      </c>
      <c r="B306" s="44"/>
      <c r="C306" s="107">
        <v>710003</v>
      </c>
      <c r="D306" s="14" t="s">
        <v>280</v>
      </c>
      <c r="E306" s="14"/>
      <c r="F306" s="50"/>
      <c r="G306" s="244">
        <v>0</v>
      </c>
      <c r="H306" s="246"/>
      <c r="I306" s="314">
        <v>0</v>
      </c>
      <c r="J306" s="306"/>
      <c r="K306" s="215"/>
    </row>
    <row r="307" spans="1:11" s="5" customFormat="1" hidden="1" outlineLevel="1">
      <c r="A307" s="50" t="s">
        <v>16</v>
      </c>
      <c r="B307" s="44"/>
      <c r="C307" s="107">
        <v>710004</v>
      </c>
      <c r="D307" s="14" t="s">
        <v>281</v>
      </c>
      <c r="E307" s="14"/>
      <c r="F307" s="50"/>
      <c r="G307" s="244">
        <v>0</v>
      </c>
      <c r="H307" s="246"/>
      <c r="I307" s="314">
        <v>0</v>
      </c>
      <c r="J307" s="306"/>
      <c r="K307" s="215"/>
    </row>
    <row r="308" spans="1:11" s="5" customFormat="1" hidden="1" outlineLevel="1">
      <c r="A308" s="50" t="s">
        <v>16</v>
      </c>
      <c r="B308" s="44"/>
      <c r="C308" s="107">
        <v>710005</v>
      </c>
      <c r="D308" s="14" t="s">
        <v>282</v>
      </c>
      <c r="E308" s="14"/>
      <c r="F308" s="50"/>
      <c r="G308" s="244">
        <v>0</v>
      </c>
      <c r="H308" s="246"/>
      <c r="I308" s="314">
        <v>0</v>
      </c>
      <c r="J308" s="306"/>
      <c r="K308" s="215"/>
    </row>
    <row r="309" spans="1:11" s="5" customFormat="1" hidden="1" outlineLevel="1">
      <c r="A309" s="50" t="s">
        <v>16</v>
      </c>
      <c r="B309" s="44"/>
      <c r="C309" s="107">
        <v>720001</v>
      </c>
      <c r="D309" s="14" t="s">
        <v>283</v>
      </c>
      <c r="E309" s="14"/>
      <c r="F309" s="50"/>
      <c r="G309" s="244">
        <v>0</v>
      </c>
      <c r="H309" s="246"/>
      <c r="I309" s="314">
        <v>0</v>
      </c>
      <c r="J309" s="306"/>
      <c r="K309" s="215"/>
    </row>
    <row r="310" spans="1:11" s="5" customFormat="1" hidden="1" outlineLevel="1">
      <c r="A310" s="50" t="s">
        <v>16</v>
      </c>
      <c r="B310" s="44">
        <v>2015</v>
      </c>
      <c r="C310" s="127">
        <v>720003</v>
      </c>
      <c r="D310" s="12" t="s">
        <v>284</v>
      </c>
      <c r="E310" s="12"/>
      <c r="F310" s="33"/>
      <c r="G310" s="244">
        <v>4000</v>
      </c>
      <c r="H310" s="246">
        <v>3381</v>
      </c>
      <c r="I310" s="314">
        <v>3500</v>
      </c>
      <c r="J310" s="306">
        <v>2540</v>
      </c>
      <c r="K310" s="215">
        <v>2400</v>
      </c>
    </row>
    <row r="311" spans="1:11" s="5" customFormat="1" hidden="1" outlineLevel="1">
      <c r="A311" s="50" t="s">
        <v>16</v>
      </c>
      <c r="B311" s="44"/>
      <c r="C311" s="127">
        <v>720005</v>
      </c>
      <c r="D311" s="12" t="s">
        <v>285</v>
      </c>
      <c r="E311" s="12"/>
      <c r="F311" s="33"/>
      <c r="G311" s="244">
        <v>0</v>
      </c>
      <c r="H311" s="246"/>
      <c r="I311" s="314">
        <v>0</v>
      </c>
      <c r="J311" s="306"/>
      <c r="K311" s="215"/>
    </row>
    <row r="312" spans="1:11" s="5" customFormat="1" hidden="1" outlineLevel="1">
      <c r="A312" s="50" t="s">
        <v>16</v>
      </c>
      <c r="B312" s="44"/>
      <c r="C312" s="127">
        <v>720006</v>
      </c>
      <c r="D312" s="12" t="s">
        <v>286</v>
      </c>
      <c r="E312" s="12"/>
      <c r="F312" s="33"/>
      <c r="G312" s="244">
        <v>0</v>
      </c>
      <c r="H312" s="246"/>
      <c r="I312" s="314">
        <v>0</v>
      </c>
      <c r="J312" s="306"/>
      <c r="K312" s="215"/>
    </row>
    <row r="313" spans="1:11" s="5" customFormat="1" hidden="1" outlineLevel="1">
      <c r="A313" s="50" t="s">
        <v>27</v>
      </c>
      <c r="B313" s="44">
        <v>1519</v>
      </c>
      <c r="C313" s="130">
        <v>790009</v>
      </c>
      <c r="D313" s="11" t="s">
        <v>287</v>
      </c>
      <c r="E313" s="14"/>
      <c r="F313" s="50"/>
      <c r="G313" s="244">
        <f t="shared" ref="G313:J313" si="134">SUM(G304:G312)</f>
        <v>4000</v>
      </c>
      <c r="H313" s="243">
        <f t="shared" si="134"/>
        <v>3381</v>
      </c>
      <c r="I313" s="314">
        <f t="shared" si="134"/>
        <v>3500</v>
      </c>
      <c r="J313" s="305">
        <f t="shared" si="134"/>
        <v>2540</v>
      </c>
      <c r="K313" s="271">
        <f t="shared" ref="K313" si="135">SUM(K304:K312)</f>
        <v>2400</v>
      </c>
    </row>
    <row r="314" spans="1:11" s="5" customFormat="1" ht="9.9499999999999993" customHeight="1">
      <c r="A314" s="50"/>
      <c r="B314" s="42"/>
      <c r="C314" s="107"/>
      <c r="D314" s="14"/>
      <c r="E314" s="14"/>
      <c r="F314" s="50"/>
      <c r="G314" s="215"/>
      <c r="H314" s="215"/>
      <c r="I314" s="271"/>
      <c r="J314" s="306"/>
      <c r="K314" s="215"/>
    </row>
    <row r="315" spans="1:11" s="5" customFormat="1" ht="16.5" thickBot="1">
      <c r="A315" s="50" t="s">
        <v>27</v>
      </c>
      <c r="B315" s="41"/>
      <c r="C315" s="130">
        <v>799999</v>
      </c>
      <c r="D315" s="210" t="s">
        <v>288</v>
      </c>
      <c r="E315" s="35"/>
      <c r="F315" s="78" t="s">
        <v>276</v>
      </c>
      <c r="G315" s="239">
        <f t="shared" ref="G315:I315" si="136">G301-G313</f>
        <v>42325.200000000186</v>
      </c>
      <c r="H315" s="256">
        <f t="shared" si="136"/>
        <v>198196</v>
      </c>
      <c r="I315" s="276">
        <f t="shared" si="136"/>
        <v>13235.083333333489</v>
      </c>
      <c r="J315" s="313">
        <f t="shared" ref="J315" si="137">J301-J313</f>
        <v>-77532</v>
      </c>
      <c r="K315" s="239">
        <f t="shared" ref="K315" si="138">K301-K313</f>
        <v>103374</v>
      </c>
    </row>
    <row r="316" spans="1:11" ht="13.5" thickTop="1"/>
  </sheetData>
  <mergeCells count="1">
    <mergeCell ref="F273:F275"/>
  </mergeCells>
  <conditionalFormatting sqref="G297">
    <cfRule type="cellIs" dxfId="37" priority="89" operator="lessThan">
      <formula>0</formula>
    </cfRule>
    <cfRule type="cellIs" dxfId="36" priority="90" operator="greaterThan">
      <formula>0</formula>
    </cfRule>
  </conditionalFormatting>
  <conditionalFormatting sqref="G302:H302 G301">
    <cfRule type="cellIs" dxfId="35" priority="85" operator="lessThan">
      <formula>0</formula>
    </cfRule>
    <cfRule type="cellIs" dxfId="34" priority="86" operator="greaterThan">
      <formula>0</formula>
    </cfRule>
  </conditionalFormatting>
  <conditionalFormatting sqref="G315">
    <cfRule type="cellIs" dxfId="33" priority="77" operator="lessThan">
      <formula>0</formula>
    </cfRule>
    <cfRule type="cellIs" dxfId="32" priority="78" operator="greaterThan">
      <formula>0</formula>
    </cfRule>
  </conditionalFormatting>
  <conditionalFormatting sqref="I297">
    <cfRule type="cellIs" dxfId="31" priority="73" operator="lessThan">
      <formula>0</formula>
    </cfRule>
    <cfRule type="cellIs" dxfId="30" priority="74" operator="greaterThan">
      <formula>0</formula>
    </cfRule>
  </conditionalFormatting>
  <conditionalFormatting sqref="I301:I302">
    <cfRule type="cellIs" dxfId="29" priority="71" operator="lessThan">
      <formula>0</formula>
    </cfRule>
    <cfRule type="cellIs" dxfId="28" priority="72" operator="greaterThan">
      <formula>0</formula>
    </cfRule>
  </conditionalFormatting>
  <conditionalFormatting sqref="I315">
    <cfRule type="cellIs" dxfId="27" priority="69" operator="lessThan">
      <formula>0</formula>
    </cfRule>
    <cfRule type="cellIs" dxfId="26" priority="70" operator="greaterThan">
      <formula>0</formula>
    </cfRule>
  </conditionalFormatting>
  <conditionalFormatting sqref="J302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J297">
    <cfRule type="cellIs" dxfId="23" priority="33" operator="lessThan">
      <formula>0</formula>
    </cfRule>
    <cfRule type="cellIs" dxfId="22" priority="34" operator="greaterThan">
      <formula>0</formula>
    </cfRule>
  </conditionalFormatting>
  <conditionalFormatting sqref="J301">
    <cfRule type="cellIs" dxfId="21" priority="31" operator="lessThan">
      <formula>0</formula>
    </cfRule>
    <cfRule type="cellIs" dxfId="20" priority="32" operator="greaterThan">
      <formula>0</formula>
    </cfRule>
  </conditionalFormatting>
  <conditionalFormatting sqref="J315"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K30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K315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K297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F60"/>
  <sheetViews>
    <sheetView workbookViewId="0">
      <selection activeCell="A3" sqref="A3"/>
    </sheetView>
  </sheetViews>
  <sheetFormatPr defaultRowHeight="15"/>
  <cols>
    <col min="1" max="1" width="44" style="3" customWidth="1"/>
    <col min="2" max="2" width="9" style="3" customWidth="1"/>
    <col min="3" max="3" width="9.28515625" style="3" customWidth="1"/>
    <col min="4" max="4" width="8.42578125" style="328" customWidth="1"/>
    <col min="5" max="6" width="9.7109375" style="328" customWidth="1"/>
  </cols>
  <sheetData>
    <row r="1" spans="1:6" ht="18.75">
      <c r="A1" s="324" t="s">
        <v>289</v>
      </c>
      <c r="B1" s="324"/>
      <c r="C1" s="325"/>
      <c r="D1" s="326"/>
      <c r="E1" s="326"/>
      <c r="F1" s="326"/>
    </row>
    <row r="2" spans="1:6">
      <c r="A2" s="381" t="s">
        <v>290</v>
      </c>
      <c r="B2" s="327"/>
      <c r="D2" s="327"/>
      <c r="F2" s="392" t="s">
        <v>291</v>
      </c>
    </row>
    <row r="3" spans="1:6" ht="15.75">
      <c r="A3" s="382" t="s">
        <v>292</v>
      </c>
      <c r="B3" s="329"/>
      <c r="D3" s="330"/>
      <c r="E3" s="330"/>
      <c r="F3" s="392"/>
    </row>
    <row r="4" spans="1:6">
      <c r="A4" s="327"/>
      <c r="B4" s="327"/>
    </row>
    <row r="5" spans="1:6" ht="15.75" thickBot="1">
      <c r="A5" s="331" t="s">
        <v>293</v>
      </c>
      <c r="B5" s="331"/>
      <c r="C5" s="332"/>
      <c r="D5" s="333"/>
      <c r="E5" s="333"/>
      <c r="F5" s="334">
        <f>SUM(F6:F7)</f>
        <v>360000</v>
      </c>
    </row>
    <row r="6" spans="1:6">
      <c r="A6" s="335" t="s">
        <v>294</v>
      </c>
      <c r="B6" s="335"/>
      <c r="C6" s="12"/>
      <c r="D6" s="336"/>
      <c r="E6" s="337"/>
      <c r="F6" s="337">
        <v>180000</v>
      </c>
    </row>
    <row r="7" spans="1:6">
      <c r="A7" s="335" t="s">
        <v>295</v>
      </c>
      <c r="B7" s="335"/>
      <c r="C7" s="12"/>
      <c r="D7" s="336"/>
      <c r="E7" s="338"/>
      <c r="F7" s="339">
        <v>180000</v>
      </c>
    </row>
    <row r="8" spans="1:6">
      <c r="A8" s="327"/>
      <c r="B8" s="327"/>
      <c r="D8" s="340"/>
      <c r="E8" s="340"/>
      <c r="F8" s="341"/>
    </row>
    <row r="9" spans="1:6" ht="15.75" thickBot="1">
      <c r="A9" s="331" t="s">
        <v>296</v>
      </c>
      <c r="B9" s="331"/>
      <c r="C9" s="332"/>
      <c r="D9" s="333"/>
      <c r="E9" s="333"/>
      <c r="F9" s="342">
        <f>F11+F21+F32</f>
        <v>184727.2</v>
      </c>
    </row>
    <row r="10" spans="1:6">
      <c r="A10" s="343"/>
      <c r="B10" s="343"/>
      <c r="C10" s="344"/>
      <c r="D10" s="345"/>
      <c r="E10" s="345"/>
      <c r="F10" s="346"/>
    </row>
    <row r="11" spans="1:6">
      <c r="A11" s="347" t="s">
        <v>297</v>
      </c>
      <c r="B11" s="348" t="s">
        <v>298</v>
      </c>
      <c r="C11" s="348" t="s">
        <v>299</v>
      </c>
      <c r="D11" s="348" t="s">
        <v>300</v>
      </c>
      <c r="E11" s="348" t="s">
        <v>301</v>
      </c>
      <c r="F11" s="349">
        <f>SUM(F12:F19)</f>
        <v>44673.2</v>
      </c>
    </row>
    <row r="12" spans="1:6">
      <c r="A12" s="335" t="s">
        <v>302</v>
      </c>
      <c r="B12" s="350">
        <v>2500</v>
      </c>
      <c r="C12" s="336">
        <f>20*7.5</f>
        <v>150</v>
      </c>
      <c r="D12" s="350">
        <f>50*7.5*7</f>
        <v>2625</v>
      </c>
      <c r="E12" s="350">
        <f>8*487*0.85</f>
        <v>3311.6</v>
      </c>
      <c r="F12" s="337">
        <f>SUM(B12:E12)</f>
        <v>8586.6</v>
      </c>
    </row>
    <row r="13" spans="1:6">
      <c r="A13" s="335" t="s">
        <v>303</v>
      </c>
      <c r="B13" s="350">
        <v>2500</v>
      </c>
      <c r="C13" s="336">
        <f>20*7.5</f>
        <v>150</v>
      </c>
      <c r="D13" s="350">
        <f>50*7.5*7</f>
        <v>2625</v>
      </c>
      <c r="E13" s="350">
        <f>8*487*0.85</f>
        <v>3311.6</v>
      </c>
      <c r="F13" s="337">
        <f>SUM(B13:E13)</f>
        <v>8586.6</v>
      </c>
    </row>
    <row r="14" spans="1:6">
      <c r="A14" s="335" t="s">
        <v>304</v>
      </c>
      <c r="B14" s="335">
        <v>0</v>
      </c>
      <c r="C14" s="336">
        <f>4*20*7.5</f>
        <v>600</v>
      </c>
      <c r="D14" s="350">
        <v>10000</v>
      </c>
      <c r="E14" s="350">
        <v>0</v>
      </c>
      <c r="F14" s="351">
        <f>SUM(B14:E14)</f>
        <v>10600</v>
      </c>
    </row>
    <row r="15" spans="1:6">
      <c r="A15" s="335" t="s">
        <v>305</v>
      </c>
      <c r="B15" s="352">
        <v>0</v>
      </c>
      <c r="C15" s="336">
        <f>4*20*7.5</f>
        <v>600</v>
      </c>
      <c r="D15" s="350">
        <v>10000</v>
      </c>
      <c r="E15" s="350">
        <v>0</v>
      </c>
      <c r="F15" s="351">
        <f>SUM(B15:E15)</f>
        <v>10600</v>
      </c>
    </row>
    <row r="16" spans="1:6">
      <c r="A16" s="335" t="s">
        <v>306</v>
      </c>
      <c r="B16" s="335"/>
      <c r="C16" s="336"/>
      <c r="D16" s="350"/>
      <c r="E16" s="350"/>
      <c r="F16" s="351">
        <f>8*70*7.5</f>
        <v>4200</v>
      </c>
    </row>
    <row r="17" spans="1:6">
      <c r="A17" s="335" t="s">
        <v>307</v>
      </c>
      <c r="B17" s="335"/>
      <c r="C17" s="336"/>
      <c r="D17" s="350"/>
      <c r="E17" s="350"/>
      <c r="F17" s="351">
        <v>0</v>
      </c>
    </row>
    <row r="18" spans="1:6">
      <c r="A18" s="335" t="s">
        <v>308</v>
      </c>
      <c r="B18" s="335"/>
      <c r="C18" s="336"/>
      <c r="D18" s="350"/>
      <c r="E18" s="350"/>
      <c r="F18" s="351">
        <f>140*7.5</f>
        <v>1050</v>
      </c>
    </row>
    <row r="19" spans="1:6">
      <c r="A19" s="335" t="s">
        <v>309</v>
      </c>
      <c r="B19" s="335"/>
      <c r="C19" s="336"/>
      <c r="D19" s="350"/>
      <c r="E19" s="350"/>
      <c r="F19" s="351">
        <f>140*7.5</f>
        <v>1050</v>
      </c>
    </row>
    <row r="20" spans="1:6">
      <c r="A20" s="335"/>
      <c r="B20" s="335"/>
      <c r="C20" s="336"/>
      <c r="D20" s="393" t="s">
        <v>310</v>
      </c>
      <c r="E20" s="12"/>
      <c r="F20" s="353"/>
    </row>
    <row r="21" spans="1:6">
      <c r="A21" s="347" t="s">
        <v>311</v>
      </c>
      <c r="B21" s="348" t="s">
        <v>298</v>
      </c>
      <c r="C21" s="348" t="s">
        <v>299</v>
      </c>
      <c r="D21" s="394"/>
      <c r="E21" s="348" t="s">
        <v>301</v>
      </c>
      <c r="F21" s="349">
        <f>SUM(F22:F29)</f>
        <v>50654</v>
      </c>
    </row>
    <row r="22" spans="1:6">
      <c r="A22" s="335" t="s">
        <v>302</v>
      </c>
      <c r="B22" s="336">
        <v>2000</v>
      </c>
      <c r="C22" s="354">
        <f>35*7.5</f>
        <v>262.5</v>
      </c>
      <c r="D22" s="354">
        <f>9*70*7.5</f>
        <v>4725</v>
      </c>
      <c r="E22" s="350">
        <f>10*487*0.85</f>
        <v>4139.5</v>
      </c>
      <c r="F22" s="337">
        <f>SUM(B22:E22)</f>
        <v>11127</v>
      </c>
    </row>
    <row r="23" spans="1:6">
      <c r="A23" s="335" t="s">
        <v>303</v>
      </c>
      <c r="B23" s="336">
        <v>2000</v>
      </c>
      <c r="C23" s="354">
        <f>35*7.5</f>
        <v>262.5</v>
      </c>
      <c r="D23" s="354">
        <f>9*70*7.5</f>
        <v>4725</v>
      </c>
      <c r="E23" s="350">
        <f>10*487*0.85</f>
        <v>4139.5</v>
      </c>
      <c r="F23" s="337">
        <f>SUM(B23:E23)</f>
        <v>11127</v>
      </c>
    </row>
    <row r="24" spans="1:6">
      <c r="A24" s="335" t="s">
        <v>304</v>
      </c>
      <c r="B24" s="336">
        <v>0</v>
      </c>
      <c r="C24" s="336">
        <f>4*35*7.5</f>
        <v>1050</v>
      </c>
      <c r="D24" s="350">
        <v>10000</v>
      </c>
      <c r="E24" s="350">
        <v>0</v>
      </c>
      <c r="F24" s="351">
        <f>SUM(B24:E24)</f>
        <v>11050</v>
      </c>
    </row>
    <row r="25" spans="1:6">
      <c r="A25" s="335" t="s">
        <v>305</v>
      </c>
      <c r="B25" s="352">
        <v>0</v>
      </c>
      <c r="C25" s="336">
        <f>4*35*7.5</f>
        <v>1050</v>
      </c>
      <c r="D25" s="350">
        <v>10000</v>
      </c>
      <c r="E25" s="350">
        <v>0</v>
      </c>
      <c r="F25" s="351">
        <f>SUM(B25:E25)</f>
        <v>11050</v>
      </c>
    </row>
    <row r="26" spans="1:6">
      <c r="A26" s="335" t="s">
        <v>306</v>
      </c>
      <c r="B26" s="335"/>
      <c r="C26" s="336"/>
      <c r="D26" s="350"/>
      <c r="E26" s="350"/>
      <c r="F26" s="351">
        <f>8*70*7.5</f>
        <v>4200</v>
      </c>
    </row>
    <row r="27" spans="1:6">
      <c r="A27" s="335" t="s">
        <v>307</v>
      </c>
      <c r="B27" s="335"/>
      <c r="C27" s="336"/>
      <c r="D27" s="350"/>
      <c r="E27" s="350"/>
      <c r="F27" s="351">
        <v>0</v>
      </c>
    </row>
    <row r="28" spans="1:6">
      <c r="A28" s="335" t="s">
        <v>308</v>
      </c>
      <c r="B28" s="335"/>
      <c r="C28" s="336"/>
      <c r="D28" s="350"/>
      <c r="E28" s="350"/>
      <c r="F28" s="351">
        <f>140*7.5</f>
        <v>1050</v>
      </c>
    </row>
    <row r="29" spans="1:6">
      <c r="A29" s="335" t="s">
        <v>309</v>
      </c>
      <c r="B29" s="335"/>
      <c r="C29" s="336"/>
      <c r="D29" s="350"/>
      <c r="E29" s="350"/>
      <c r="F29" s="351">
        <f>140*7.5</f>
        <v>1050</v>
      </c>
    </row>
    <row r="30" spans="1:6">
      <c r="A30" s="355"/>
      <c r="B30" s="355"/>
      <c r="C30" s="356"/>
      <c r="D30" s="356"/>
      <c r="E30" s="356"/>
      <c r="F30" s="357"/>
    </row>
    <row r="31" spans="1:6">
      <c r="A31" s="335"/>
      <c r="B31" s="395" t="s">
        <v>312</v>
      </c>
      <c r="C31" s="395"/>
      <c r="D31" s="358" t="s">
        <v>313</v>
      </c>
      <c r="E31" s="358" t="s">
        <v>314</v>
      </c>
      <c r="F31" s="12"/>
    </row>
    <row r="32" spans="1:6">
      <c r="A32" s="347" t="s">
        <v>315</v>
      </c>
      <c r="B32" s="359" t="s">
        <v>316</v>
      </c>
      <c r="C32" s="359" t="s">
        <v>317</v>
      </c>
      <c r="D32" s="348" t="s">
        <v>318</v>
      </c>
      <c r="E32" s="348" t="s">
        <v>319</v>
      </c>
      <c r="F32" s="349">
        <f>SUM(F33:F43)</f>
        <v>89400</v>
      </c>
    </row>
    <row r="33" spans="1:6">
      <c r="A33" s="360" t="s">
        <v>320</v>
      </c>
      <c r="B33" s="396">
        <v>15200</v>
      </c>
      <c r="C33" s="396"/>
      <c r="D33" s="336">
        <v>3000</v>
      </c>
      <c r="E33" s="356">
        <v>0</v>
      </c>
      <c r="F33" s="361">
        <f>SUM(B33:E33)</f>
        <v>18200</v>
      </c>
    </row>
    <row r="34" spans="1:6">
      <c r="A34" s="360" t="s">
        <v>321</v>
      </c>
      <c r="B34" s="397">
        <v>13000</v>
      </c>
      <c r="C34" s="397"/>
      <c r="D34" s="336">
        <v>3000</v>
      </c>
      <c r="E34" s="356">
        <v>0</v>
      </c>
      <c r="F34" s="361">
        <f>SUM(B34:E34)</f>
        <v>16000</v>
      </c>
    </row>
    <row r="35" spans="1:6">
      <c r="A35" s="335" t="s">
        <v>322</v>
      </c>
      <c r="B35" s="398">
        <v>14000</v>
      </c>
      <c r="C35" s="398"/>
      <c r="D35" s="336">
        <v>3000</v>
      </c>
      <c r="E35" s="336">
        <v>0</v>
      </c>
      <c r="F35" s="361">
        <f>SUM(B35:E35)</f>
        <v>17000</v>
      </c>
    </row>
    <row r="36" spans="1:6">
      <c r="A36" s="335" t="s">
        <v>323</v>
      </c>
      <c r="B36" s="387">
        <v>7000</v>
      </c>
      <c r="C36" s="387"/>
      <c r="D36" s="336">
        <v>3000</v>
      </c>
      <c r="E36" s="336">
        <v>0</v>
      </c>
      <c r="F36" s="361">
        <f>SUM(B36:E36)</f>
        <v>10000</v>
      </c>
    </row>
    <row r="37" spans="1:6">
      <c r="A37" s="335" t="s">
        <v>324</v>
      </c>
      <c r="B37" s="387">
        <v>10200</v>
      </c>
      <c r="C37" s="387"/>
      <c r="D37" s="336">
        <v>3000</v>
      </c>
      <c r="E37" s="336">
        <v>0</v>
      </c>
      <c r="F37" s="361">
        <f>SUM(B37:E37)</f>
        <v>13200</v>
      </c>
    </row>
    <row r="38" spans="1:6">
      <c r="A38" s="362"/>
      <c r="B38" s="352"/>
      <c r="C38" s="14"/>
      <c r="D38" s="336"/>
      <c r="E38" s="336"/>
      <c r="F38" s="363"/>
    </row>
    <row r="39" spans="1:6">
      <c r="A39" s="335" t="s">
        <v>325</v>
      </c>
      <c r="B39" s="352">
        <v>0</v>
      </c>
      <c r="C39" s="14">
        <v>0</v>
      </c>
      <c r="D39" s="336">
        <v>3000</v>
      </c>
      <c r="E39" s="336">
        <v>0</v>
      </c>
      <c r="F39" s="361">
        <f>SUM(B39:E39)</f>
        <v>3000</v>
      </c>
    </row>
    <row r="40" spans="1:6">
      <c r="A40" s="335" t="s">
        <v>326</v>
      </c>
      <c r="B40" s="352">
        <v>0</v>
      </c>
      <c r="C40" s="14">
        <v>0</v>
      </c>
      <c r="D40" s="336">
        <v>3000</v>
      </c>
      <c r="E40" s="336">
        <v>0</v>
      </c>
      <c r="F40" s="361">
        <f>SUM(B40:E40)</f>
        <v>3000</v>
      </c>
    </row>
    <row r="41" spans="1:6">
      <c r="A41" s="335" t="s">
        <v>327</v>
      </c>
      <c r="B41" s="352">
        <v>0</v>
      </c>
      <c r="C41" s="14">
        <v>0</v>
      </c>
      <c r="D41" s="336">
        <v>3000</v>
      </c>
      <c r="E41" s="336">
        <v>0</v>
      </c>
      <c r="F41" s="361">
        <f>SUM(B41:E41)</f>
        <v>3000</v>
      </c>
    </row>
    <row r="42" spans="1:6">
      <c r="A42" s="335" t="s">
        <v>328</v>
      </c>
      <c r="B42" s="352">
        <v>0</v>
      </c>
      <c r="C42" s="364">
        <v>0</v>
      </c>
      <c r="D42" s="363">
        <v>3000</v>
      </c>
      <c r="E42" s="336">
        <v>0</v>
      </c>
      <c r="F42" s="361">
        <f>SUM(B42:E42)</f>
        <v>3000</v>
      </c>
    </row>
    <row r="43" spans="1:6">
      <c r="A43" s="335" t="s">
        <v>329</v>
      </c>
      <c r="B43" s="352">
        <v>0</v>
      </c>
      <c r="C43" s="364">
        <v>0</v>
      </c>
      <c r="D43" s="363">
        <v>3000</v>
      </c>
      <c r="E43" s="336">
        <v>0</v>
      </c>
      <c r="F43" s="361">
        <f>SUM(B43:E43)</f>
        <v>3000</v>
      </c>
    </row>
    <row r="44" spans="1:6">
      <c r="A44" s="362"/>
      <c r="B44" s="335"/>
      <c r="C44" s="12"/>
      <c r="D44" s="336"/>
      <c r="E44" s="336"/>
      <c r="F44" s="363"/>
    </row>
    <row r="45" spans="1:6" ht="15.75" thickBot="1">
      <c r="A45" s="365" t="s">
        <v>330</v>
      </c>
      <c r="B45" s="366"/>
      <c r="C45" s="366"/>
      <c r="D45" s="366"/>
      <c r="E45" s="367"/>
      <c r="F45" s="368">
        <f>SUM(F46:F48)</f>
        <v>60000</v>
      </c>
    </row>
    <row r="46" spans="1:6">
      <c r="A46" s="335" t="s">
        <v>331</v>
      </c>
      <c r="B46" s="54"/>
      <c r="C46" s="369"/>
      <c r="D46" s="356"/>
      <c r="E46" s="370"/>
      <c r="F46" s="370">
        <v>20000</v>
      </c>
    </row>
    <row r="47" spans="1:6">
      <c r="A47" s="335" t="s">
        <v>332</v>
      </c>
      <c r="B47" s="352"/>
      <c r="C47" s="364"/>
      <c r="D47" s="350"/>
      <c r="E47" s="350"/>
      <c r="F47" s="350">
        <v>20000</v>
      </c>
    </row>
    <row r="48" spans="1:6">
      <c r="A48" s="360" t="s">
        <v>333</v>
      </c>
      <c r="B48" s="352"/>
      <c r="C48" s="364"/>
      <c r="D48" s="350"/>
      <c r="E48" s="350"/>
      <c r="F48" s="350">
        <v>20000</v>
      </c>
    </row>
    <row r="49" spans="1:6">
      <c r="A49" s="335"/>
      <c r="B49" s="335"/>
      <c r="C49" s="12"/>
      <c r="D49" s="336"/>
      <c r="E49" s="336"/>
      <c r="F49" s="12"/>
    </row>
    <row r="50" spans="1:6" ht="16.5" thickBot="1">
      <c r="A50" s="329" t="s">
        <v>334</v>
      </c>
      <c r="B50" s="329"/>
      <c r="F50" s="371">
        <f>F5+F9+F45</f>
        <v>604727.19999999995</v>
      </c>
    </row>
    <row r="51" spans="1:6" ht="16.5" thickTop="1">
      <c r="A51" s="329"/>
      <c r="B51" s="329"/>
      <c r="F51" s="372"/>
    </row>
    <row r="52" spans="1:6">
      <c r="A52" s="373"/>
      <c r="B52" s="373"/>
      <c r="C52" s="373"/>
      <c r="D52" s="374"/>
      <c r="E52" s="374"/>
      <c r="F52" s="374"/>
    </row>
    <row r="53" spans="1:6">
      <c r="A53" s="375" t="s">
        <v>335</v>
      </c>
      <c r="B53" s="376"/>
      <c r="C53" s="376"/>
      <c r="D53" s="377"/>
      <c r="E53" s="377"/>
      <c r="F53" s="377"/>
    </row>
    <row r="54" spans="1:6">
      <c r="A54" s="3" t="s">
        <v>336</v>
      </c>
      <c r="E54" s="388">
        <f>F54+F55</f>
        <v>458827.2</v>
      </c>
      <c r="F54" s="378">
        <f>F12+F13+F22++F23+B33+B34+B35+B36+B37+C46+B46+B47+C47+B48+C48+B39+C39+B40+C40+B41+C41+B42+C42+B43+C43+C43</f>
        <v>98827.199999999997</v>
      </c>
    </row>
    <row r="55" spans="1:6">
      <c r="A55" s="3" t="s">
        <v>337</v>
      </c>
      <c r="E55" s="389"/>
      <c r="F55" s="378">
        <f>F5</f>
        <v>360000</v>
      </c>
    </row>
    <row r="56" spans="1:6">
      <c r="A56" s="3" t="s">
        <v>338</v>
      </c>
      <c r="E56" s="390">
        <f>F56+F57+F58</f>
        <v>145900</v>
      </c>
      <c r="F56" s="379">
        <f>F14+(0.5*F16)+F18+F24+(0.5*F26)+F28+D33+D34+D35+D36+D37+E33+E34+E35+E36+E37</f>
        <v>42950</v>
      </c>
    </row>
    <row r="57" spans="1:6">
      <c r="A57" s="3" t="s">
        <v>339</v>
      </c>
      <c r="E57" s="391"/>
      <c r="F57" s="379">
        <f>F15+(0.5*F16)+F19+F25+(0.5*F26)+F29+D39+D40+D41+D42+D43</f>
        <v>42950</v>
      </c>
    </row>
    <row r="58" spans="1:6">
      <c r="A58" s="3" t="s">
        <v>340</v>
      </c>
      <c r="E58" s="391"/>
      <c r="F58" s="380">
        <f>F45</f>
        <v>60000</v>
      </c>
    </row>
    <row r="59" spans="1:6" ht="15.75" thickBot="1">
      <c r="F59" s="293">
        <f>SUM(F54:F58)</f>
        <v>604727.19999999995</v>
      </c>
    </row>
    <row r="60" spans="1:6" ht="15.75" thickTop="1"/>
  </sheetData>
  <mergeCells count="10">
    <mergeCell ref="B36:C36"/>
    <mergeCell ref="B37:C37"/>
    <mergeCell ref="E54:E55"/>
    <mergeCell ref="E56:E58"/>
    <mergeCell ref="F2:F3"/>
    <mergeCell ref="D20:D21"/>
    <mergeCell ref="B31:C31"/>
    <mergeCell ref="B33:C33"/>
    <mergeCell ref="B34:C34"/>
    <mergeCell ref="B35:C3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Q31"/>
  <sheetViews>
    <sheetView workbookViewId="0">
      <selection activeCell="B25" sqref="B25"/>
    </sheetView>
  </sheetViews>
  <sheetFormatPr defaultRowHeight="15"/>
  <cols>
    <col min="1" max="1" width="9.85546875" bestFit="1" customWidth="1"/>
    <col min="2" max="2" width="37.42578125" bestFit="1" customWidth="1"/>
    <col min="5" max="5" width="1.140625" style="290" customWidth="1"/>
    <col min="6" max="6" width="7.7109375" customWidth="1"/>
    <col min="7" max="7" width="3" bestFit="1" customWidth="1"/>
    <col min="8" max="8" width="4" bestFit="1" customWidth="1"/>
    <col min="9" max="9" width="24.7109375" bestFit="1" customWidth="1"/>
    <col min="10" max="10" width="5" bestFit="1" customWidth="1"/>
    <col min="11" max="11" width="4" bestFit="1" customWidth="1"/>
    <col min="12" max="12" width="42.5703125" bestFit="1" customWidth="1"/>
    <col min="13" max="13" width="3" style="291" bestFit="1" customWidth="1"/>
    <col min="14" max="14" width="3.140625" customWidth="1"/>
    <col min="15" max="15" width="27.42578125" bestFit="1" customWidth="1"/>
    <col min="16" max="16" width="2" style="291" bestFit="1" customWidth="1"/>
  </cols>
  <sheetData>
    <row r="2" spans="1:17">
      <c r="A2" s="1" t="s">
        <v>341</v>
      </c>
      <c r="F2" s="401" t="s">
        <v>342</v>
      </c>
      <c r="G2" s="400">
        <f>SUM(J2:J10)</f>
        <v>96</v>
      </c>
      <c r="H2" s="400" t="s">
        <v>343</v>
      </c>
      <c r="I2" s="400" t="s">
        <v>344</v>
      </c>
      <c r="J2" s="400">
        <f>SUM(M2:M5)</f>
        <v>77</v>
      </c>
      <c r="K2" s="400" t="s">
        <v>343</v>
      </c>
      <c r="L2" t="s">
        <v>345</v>
      </c>
      <c r="M2" s="291">
        <v>30</v>
      </c>
      <c r="N2">
        <v>22</v>
      </c>
    </row>
    <row r="3" spans="1:17">
      <c r="F3" s="401"/>
      <c r="G3" s="400"/>
      <c r="H3" s="400"/>
      <c r="I3" s="400"/>
      <c r="J3" s="400"/>
      <c r="K3" s="400"/>
      <c r="L3" t="s">
        <v>346</v>
      </c>
      <c r="M3" s="291">
        <v>30</v>
      </c>
      <c r="N3">
        <v>32</v>
      </c>
    </row>
    <row r="4" spans="1:17">
      <c r="B4" t="s">
        <v>347</v>
      </c>
      <c r="C4" s="9">
        <f>C26*M2+C27*M3</f>
        <v>123000</v>
      </c>
      <c r="F4" s="401"/>
      <c r="G4" s="400"/>
      <c r="H4" s="400"/>
      <c r="I4" s="400"/>
      <c r="J4" s="400"/>
      <c r="K4" s="400"/>
      <c r="L4" t="s">
        <v>348</v>
      </c>
      <c r="M4" s="291">
        <v>14</v>
      </c>
      <c r="N4">
        <v>13</v>
      </c>
    </row>
    <row r="5" spans="1:17">
      <c r="B5" t="s">
        <v>349</v>
      </c>
      <c r="C5" s="9">
        <f>C28*M4</f>
        <v>24696</v>
      </c>
      <c r="F5" s="401"/>
      <c r="G5" s="400"/>
      <c r="H5" s="400"/>
      <c r="I5" s="400"/>
      <c r="J5" s="400"/>
      <c r="K5" s="400"/>
      <c r="L5" t="s">
        <v>350</v>
      </c>
      <c r="M5" s="291">
        <v>3</v>
      </c>
      <c r="N5" t="s">
        <v>351</v>
      </c>
    </row>
    <row r="6" spans="1:17">
      <c r="B6" t="s">
        <v>352</v>
      </c>
      <c r="C6" s="9">
        <v>7000</v>
      </c>
      <c r="F6" s="401"/>
      <c r="G6" s="400"/>
      <c r="H6" s="400"/>
      <c r="I6" s="400" t="s">
        <v>353</v>
      </c>
      <c r="J6" s="400">
        <f>SUM(M6:M10)</f>
        <v>19</v>
      </c>
      <c r="K6" s="400" t="s">
        <v>343</v>
      </c>
      <c r="L6" s="399" t="s">
        <v>354</v>
      </c>
      <c r="M6" s="400">
        <f>SUM(P6:P8)</f>
        <v>15</v>
      </c>
      <c r="N6" s="400" t="s">
        <v>343</v>
      </c>
      <c r="O6" t="s">
        <v>355</v>
      </c>
      <c r="P6" s="291">
        <v>2</v>
      </c>
      <c r="Q6" t="s">
        <v>356</v>
      </c>
    </row>
    <row r="7" spans="1:17">
      <c r="C7" s="9"/>
      <c r="F7" s="401"/>
      <c r="G7" s="400"/>
      <c r="H7" s="400"/>
      <c r="I7" s="400"/>
      <c r="J7" s="400"/>
      <c r="K7" s="400"/>
      <c r="L7" s="399"/>
      <c r="M7" s="400"/>
      <c r="N7" s="400"/>
      <c r="O7" t="s">
        <v>357</v>
      </c>
      <c r="P7" s="291">
        <v>8</v>
      </c>
    </row>
    <row r="8" spans="1:17">
      <c r="B8" t="s">
        <v>358</v>
      </c>
      <c r="C8" s="9">
        <f>SUM(C4:C6)</f>
        <v>154696</v>
      </c>
      <c r="F8" s="401"/>
      <c r="G8" s="400"/>
      <c r="H8" s="400"/>
      <c r="I8" s="400"/>
      <c r="J8" s="400"/>
      <c r="K8" s="400"/>
      <c r="L8" s="399"/>
      <c r="M8" s="400"/>
      <c r="N8" s="400"/>
      <c r="O8" t="s">
        <v>359</v>
      </c>
      <c r="P8" s="291">
        <v>5</v>
      </c>
      <c r="Q8" t="s">
        <v>360</v>
      </c>
    </row>
    <row r="9" spans="1:17">
      <c r="C9" s="9"/>
      <c r="F9" s="401"/>
      <c r="G9" s="400"/>
      <c r="H9" s="400"/>
      <c r="I9" s="400"/>
      <c r="J9" s="400"/>
      <c r="K9" s="400"/>
      <c r="L9" t="s">
        <v>361</v>
      </c>
      <c r="M9" s="291">
        <v>2</v>
      </c>
    </row>
    <row r="10" spans="1:17">
      <c r="C10" s="9"/>
      <c r="F10" s="401"/>
      <c r="G10" s="400"/>
      <c r="H10" s="400"/>
      <c r="I10" s="400"/>
      <c r="J10" s="400"/>
      <c r="K10" s="400"/>
      <c r="L10" t="s">
        <v>362</v>
      </c>
      <c r="M10" s="291">
        <v>2</v>
      </c>
    </row>
    <row r="11" spans="1:17">
      <c r="A11" s="1" t="s">
        <v>363</v>
      </c>
      <c r="C11" s="9"/>
      <c r="D11" t="s">
        <v>364</v>
      </c>
    </row>
    <row r="12" spans="1:17">
      <c r="B12" t="s">
        <v>365</v>
      </c>
      <c r="C12" s="292">
        <f>D12*G2</f>
        <v>115200</v>
      </c>
      <c r="D12" s="9">
        <v>1200</v>
      </c>
    </row>
    <row r="13" spans="1:17">
      <c r="B13" t="s">
        <v>366</v>
      </c>
      <c r="C13" s="9">
        <f>J2*D13</f>
        <v>3850</v>
      </c>
      <c r="D13">
        <v>50</v>
      </c>
    </row>
    <row r="14" spans="1:17">
      <c r="B14" t="s">
        <v>367</v>
      </c>
      <c r="C14" s="9">
        <f>P7*C27</f>
        <v>17200</v>
      </c>
    </row>
    <row r="15" spans="1:17">
      <c r="B15" t="s">
        <v>368</v>
      </c>
      <c r="C15" s="9">
        <f>M9*C27</f>
        <v>4300</v>
      </c>
    </row>
    <row r="16" spans="1:17">
      <c r="B16" t="s">
        <v>369</v>
      </c>
      <c r="C16" s="9">
        <v>6450</v>
      </c>
    </row>
    <row r="17" spans="2:6" customFormat="1">
      <c r="B17" t="s">
        <v>370</v>
      </c>
      <c r="C17" s="9">
        <v>1500</v>
      </c>
      <c r="E17" s="290"/>
    </row>
    <row r="18" spans="2:6" customFormat="1">
      <c r="B18" t="s">
        <v>371</v>
      </c>
      <c r="C18" s="9">
        <f>J6*D18</f>
        <v>4750</v>
      </c>
      <c r="D18">
        <f>250</f>
        <v>250</v>
      </c>
      <c r="E18" s="290"/>
    </row>
    <row r="19" spans="2:6" customFormat="1">
      <c r="B19" t="s">
        <v>372</v>
      </c>
      <c r="C19" s="9">
        <v>7100</v>
      </c>
      <c r="E19" s="290"/>
    </row>
    <row r="20" spans="2:6" customFormat="1">
      <c r="B20" t="s">
        <v>373</v>
      </c>
      <c r="C20" s="9">
        <v>1500</v>
      </c>
      <c r="E20" s="290"/>
    </row>
    <row r="21" spans="2:6" customFormat="1">
      <c r="B21" t="s">
        <v>374</v>
      </c>
      <c r="C21" s="9">
        <v>3700</v>
      </c>
      <c r="E21" s="290"/>
    </row>
    <row r="22" spans="2:6" customFormat="1">
      <c r="C22" s="9">
        <f>SUM(C12:C21)</f>
        <v>165550</v>
      </c>
      <c r="E22" s="290"/>
    </row>
    <row r="23" spans="2:6" customFormat="1">
      <c r="C23" s="9"/>
      <c r="E23" s="290"/>
    </row>
    <row r="24" spans="2:6" customFormat="1" ht="15.75" thickBot="1">
      <c r="B24" s="1" t="s">
        <v>375</v>
      </c>
      <c r="C24" s="293">
        <f>C8-C22</f>
        <v>-10854</v>
      </c>
      <c r="E24" s="290"/>
    </row>
    <row r="25" spans="2:6" customFormat="1" ht="15.75" thickTop="1">
      <c r="E25" s="290"/>
    </row>
    <row r="26" spans="2:6" customFormat="1">
      <c r="B26" t="s">
        <v>376</v>
      </c>
      <c r="C26" s="9">
        <v>1950</v>
      </c>
      <c r="E26" s="290"/>
    </row>
    <row r="27" spans="2:6" customFormat="1">
      <c r="B27" t="s">
        <v>377</v>
      </c>
      <c r="C27" s="9">
        <v>2150</v>
      </c>
      <c r="E27" s="290"/>
    </row>
    <row r="28" spans="2:6" customFormat="1">
      <c r="B28" t="s">
        <v>378</v>
      </c>
      <c r="C28" s="9">
        <f>D28*7.35</f>
        <v>1764</v>
      </c>
      <c r="D28" s="294">
        <v>240</v>
      </c>
      <c r="E28" s="290"/>
      <c r="F28" t="s">
        <v>379</v>
      </c>
    </row>
    <row r="29" spans="2:6">
      <c r="C29" s="9"/>
    </row>
    <row r="30" spans="2:6" customFormat="1">
      <c r="C30" s="9">
        <f>(C22-20000)/74</f>
        <v>1966.8918918918919</v>
      </c>
      <c r="E30" s="290"/>
    </row>
    <row r="31" spans="2:6" customFormat="1">
      <c r="C31" s="9">
        <f>(C22)/74</f>
        <v>2237.1621621621621</v>
      </c>
      <c r="E31" s="290"/>
    </row>
  </sheetData>
  <mergeCells count="12">
    <mergeCell ref="L6:L8"/>
    <mergeCell ref="M6:M8"/>
    <mergeCell ref="N6:N8"/>
    <mergeCell ref="F2:F10"/>
    <mergeCell ref="G2:G10"/>
    <mergeCell ref="H2:H10"/>
    <mergeCell ref="I2:I5"/>
    <mergeCell ref="J2:J5"/>
    <mergeCell ref="K2:K5"/>
    <mergeCell ref="I6:I10"/>
    <mergeCell ref="J6:J10"/>
    <mergeCell ref="K6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4.9989318521683403E-2"/>
    <outlinePr summaryBelow="0"/>
  </sheetPr>
  <dimension ref="A1:O345"/>
  <sheetViews>
    <sheetView topLeftCell="C1" zoomScaleNormal="100" workbookViewId="0">
      <pane ySplit="1" topLeftCell="A2" activePane="bottomLeft" state="frozen"/>
      <selection pane="bottomLeft" activeCell="F315" sqref="F315"/>
    </sheetView>
  </sheetViews>
  <sheetFormatPr defaultRowHeight="12.75" outlineLevelRow="2"/>
  <cols>
    <col min="1" max="1" width="7.28515625" style="33" hidden="1" customWidth="1"/>
    <col min="2" max="2" width="6.7109375" style="7" hidden="1" customWidth="1"/>
    <col min="3" max="3" width="6" style="127" customWidth="1"/>
    <col min="4" max="4" width="27.7109375" style="12" customWidth="1"/>
    <col min="5" max="5" width="9.85546875" style="12" hidden="1" customWidth="1"/>
    <col min="6" max="6" width="20.7109375" style="33" customWidth="1"/>
    <col min="7" max="9" width="7.7109375" style="33" customWidth="1"/>
    <col min="10" max="10" width="6.28515625" style="3" customWidth="1"/>
    <col min="11" max="11" width="6" style="3" customWidth="1"/>
    <col min="12" max="13" width="6.5703125" style="3" customWidth="1"/>
    <col min="14" max="14" width="7.28515625" style="3" customWidth="1"/>
    <col min="15" max="15" width="13.140625" style="3" customWidth="1"/>
    <col min="16" max="16384" width="9.140625" style="3"/>
  </cols>
  <sheetData>
    <row r="1" spans="1:10" s="2" customFormat="1" ht="50.25" customHeight="1">
      <c r="A1" s="51" t="s">
        <v>0</v>
      </c>
      <c r="B1" s="76" t="s">
        <v>1</v>
      </c>
      <c r="C1" s="126" t="s">
        <v>2</v>
      </c>
      <c r="D1" s="191" t="s">
        <v>3</v>
      </c>
      <c r="E1" s="10" t="s">
        <v>4</v>
      </c>
      <c r="F1" s="156" t="s">
        <v>5</v>
      </c>
      <c r="G1" s="211" t="s">
        <v>380</v>
      </c>
      <c r="H1" s="240" t="s">
        <v>6</v>
      </c>
      <c r="I1" s="263" t="s">
        <v>7</v>
      </c>
    </row>
    <row r="2" spans="1:10" ht="15.75">
      <c r="B2" s="41"/>
      <c r="D2" s="153" t="s">
        <v>11</v>
      </c>
      <c r="E2" s="40"/>
      <c r="F2" s="106" t="s">
        <v>12</v>
      </c>
      <c r="G2" s="212"/>
      <c r="H2" s="241"/>
      <c r="I2" s="241"/>
    </row>
    <row r="3" spans="1:10" ht="9.9499999999999993" customHeight="1">
      <c r="B3" s="41"/>
      <c r="G3" s="213"/>
    </row>
    <row r="4" spans="1:10" collapsed="1">
      <c r="A4" s="33" t="s">
        <v>13</v>
      </c>
      <c r="B4" s="41"/>
      <c r="C4" s="52">
        <v>100000</v>
      </c>
      <c r="D4" s="13" t="s">
        <v>14</v>
      </c>
      <c r="E4" s="13"/>
      <c r="F4" s="157"/>
      <c r="G4" s="214">
        <f>SUM(G5:G42)</f>
        <v>1955992</v>
      </c>
      <c r="H4" s="242">
        <f t="shared" ref="H4:I4" si="0">H43</f>
        <v>2999959</v>
      </c>
      <c r="I4" s="243">
        <f t="shared" si="0"/>
        <v>3071926</v>
      </c>
    </row>
    <row r="5" spans="1:10" hidden="1" outlineLevel="1">
      <c r="B5" s="41"/>
      <c r="G5" s="213"/>
      <c r="H5" s="213"/>
      <c r="I5" s="213"/>
    </row>
    <row r="6" spans="1:10" hidden="1" outlineLevel="1">
      <c r="A6" s="33" t="s">
        <v>13</v>
      </c>
      <c r="B6" s="41"/>
      <c r="C6" s="127">
        <v>110000</v>
      </c>
      <c r="D6" s="16" t="s">
        <v>15</v>
      </c>
      <c r="G6" s="213"/>
      <c r="H6" s="213"/>
      <c r="I6" s="213"/>
    </row>
    <row r="7" spans="1:10" ht="15" hidden="1" outlineLevel="1">
      <c r="A7" s="33" t="s">
        <v>16</v>
      </c>
      <c r="B7" s="41">
        <v>1000</v>
      </c>
      <c r="C7" s="127">
        <v>110001</v>
      </c>
      <c r="D7" s="12" t="s">
        <v>17</v>
      </c>
      <c r="E7" s="12" t="s">
        <v>18</v>
      </c>
      <c r="G7" s="213">
        <v>1572580</v>
      </c>
      <c r="H7" s="244">
        <v>1616239</v>
      </c>
      <c r="I7" s="246">
        <v>1616240</v>
      </c>
      <c r="J7" s="1"/>
    </row>
    <row r="8" spans="1:10" ht="15" hidden="1" outlineLevel="1">
      <c r="A8" s="33" t="s">
        <v>16</v>
      </c>
      <c r="B8" s="41">
        <v>1010</v>
      </c>
      <c r="C8" s="127">
        <v>110003</v>
      </c>
      <c r="D8" s="12" t="s">
        <v>19</v>
      </c>
      <c r="G8" s="215"/>
      <c r="H8" s="244">
        <v>10000</v>
      </c>
      <c r="I8" s="246">
        <v>0</v>
      </c>
      <c r="J8"/>
    </row>
    <row r="9" spans="1:10" ht="15" hidden="1" outlineLevel="1">
      <c r="A9" s="33" t="s">
        <v>16</v>
      </c>
      <c r="B9" s="41">
        <v>1011</v>
      </c>
      <c r="C9" s="127">
        <v>110005</v>
      </c>
      <c r="D9" s="192" t="s">
        <v>20</v>
      </c>
      <c r="G9" s="213"/>
      <c r="H9" s="244">
        <v>3000</v>
      </c>
      <c r="I9" s="246">
        <v>5511</v>
      </c>
      <c r="J9" s="18"/>
    </row>
    <row r="10" spans="1:10" ht="15" hidden="1" outlineLevel="1">
      <c r="A10" s="33" t="s">
        <v>16</v>
      </c>
      <c r="B10" s="44">
        <v>1012</v>
      </c>
      <c r="C10" s="127">
        <v>110007</v>
      </c>
      <c r="D10" s="192" t="s">
        <v>21</v>
      </c>
      <c r="G10" s="213"/>
      <c r="H10" s="244">
        <v>8000</v>
      </c>
      <c r="I10" s="246">
        <v>20561</v>
      </c>
      <c r="J10" s="18"/>
    </row>
    <row r="11" spans="1:10" ht="15" hidden="1" outlineLevel="1">
      <c r="A11" s="33" t="s">
        <v>16</v>
      </c>
      <c r="B11" s="44">
        <v>1018</v>
      </c>
      <c r="C11" s="127">
        <v>110018</v>
      </c>
      <c r="D11" s="67" t="s">
        <v>22</v>
      </c>
      <c r="E11" s="14"/>
      <c r="F11" s="50"/>
      <c r="G11" s="215">
        <v>200625</v>
      </c>
      <c r="H11" s="171">
        <v>220625</v>
      </c>
      <c r="I11" s="255">
        <v>220625</v>
      </c>
      <c r="J11" s="18"/>
    </row>
    <row r="12" spans="1:10" ht="15" hidden="1" outlineLevel="1">
      <c r="A12" s="33" t="s">
        <v>16</v>
      </c>
      <c r="B12" s="44">
        <v>1019</v>
      </c>
      <c r="C12" s="127">
        <v>110019</v>
      </c>
      <c r="D12" s="192" t="s">
        <v>23</v>
      </c>
      <c r="G12" s="213"/>
      <c r="H12" s="244">
        <v>102000</v>
      </c>
      <c r="I12" s="246">
        <v>163785</v>
      </c>
      <c r="J12" s="18"/>
    </row>
    <row r="13" spans="1:10" ht="15" hidden="1" outlineLevel="1">
      <c r="B13" s="44">
        <v>1020</v>
      </c>
      <c r="C13" s="128">
        <v>110020</v>
      </c>
      <c r="D13" s="192" t="s">
        <v>24</v>
      </c>
      <c r="G13" s="213"/>
      <c r="H13" s="244"/>
      <c r="I13" s="246">
        <v>11403</v>
      </c>
      <c r="J13" s="18"/>
    </row>
    <row r="14" spans="1:10" ht="15" hidden="1" outlineLevel="1">
      <c r="A14" s="33" t="s">
        <v>16</v>
      </c>
      <c r="B14" s="41">
        <v>1710</v>
      </c>
      <c r="C14" s="128">
        <v>110021</v>
      </c>
      <c r="D14" s="192" t="s">
        <v>25</v>
      </c>
      <c r="G14" s="213"/>
      <c r="H14" s="244">
        <v>170000</v>
      </c>
      <c r="I14" s="246">
        <v>170000</v>
      </c>
      <c r="J14" s="18"/>
    </row>
    <row r="15" spans="1:10" ht="15" hidden="1" outlineLevel="1">
      <c r="A15" s="33" t="s">
        <v>16</v>
      </c>
      <c r="B15" s="41">
        <v>1715</v>
      </c>
      <c r="C15" s="128">
        <v>110098</v>
      </c>
      <c r="D15" s="192" t="s">
        <v>26</v>
      </c>
      <c r="G15" s="216">
        <v>32787</v>
      </c>
      <c r="H15" s="245">
        <v>0</v>
      </c>
      <c r="I15" s="247">
        <v>50000</v>
      </c>
      <c r="J15" s="21"/>
    </row>
    <row r="16" spans="1:10" ht="15" hidden="1" outlineLevel="1">
      <c r="A16" s="33" t="s">
        <v>27</v>
      </c>
      <c r="B16" s="41">
        <v>1049</v>
      </c>
      <c r="C16" s="128">
        <v>119999</v>
      </c>
      <c r="D16" s="16" t="s">
        <v>28</v>
      </c>
      <c r="G16" s="213"/>
      <c r="H16" s="242">
        <f t="shared" ref="H16:I16" si="1">SUM(H7:H15)</f>
        <v>2129864</v>
      </c>
      <c r="I16" s="243">
        <f t="shared" si="1"/>
        <v>2258125</v>
      </c>
      <c r="J16" s="18"/>
    </row>
    <row r="17" spans="1:10" ht="12.75" hidden="1" customHeight="1" outlineLevel="1">
      <c r="B17" s="41"/>
      <c r="D17" s="16"/>
      <c r="G17" s="213"/>
      <c r="H17" s="213"/>
      <c r="I17" s="213"/>
      <c r="J17" s="21"/>
    </row>
    <row r="18" spans="1:10" ht="15" hidden="1" outlineLevel="1">
      <c r="A18" s="33" t="s">
        <v>13</v>
      </c>
      <c r="B18" s="41"/>
      <c r="C18" s="127">
        <v>120000</v>
      </c>
      <c r="D18" s="16" t="s">
        <v>29</v>
      </c>
      <c r="G18" s="213"/>
      <c r="H18" s="213"/>
      <c r="I18" s="213"/>
      <c r="J18" s="18"/>
    </row>
    <row r="19" spans="1:10" hidden="1" outlineLevel="1">
      <c r="A19" s="33" t="s">
        <v>16</v>
      </c>
      <c r="B19" s="44">
        <v>1414</v>
      </c>
      <c r="C19" s="127">
        <v>120001</v>
      </c>
      <c r="D19" s="12" t="s">
        <v>30</v>
      </c>
      <c r="E19" s="12" t="s">
        <v>31</v>
      </c>
      <c r="F19" s="158"/>
      <c r="G19" s="213"/>
      <c r="H19" s="244">
        <v>35000</v>
      </c>
      <c r="I19" s="246">
        <v>31669</v>
      </c>
    </row>
    <row r="20" spans="1:10" hidden="1" outlineLevel="1">
      <c r="A20" s="33" t="s">
        <v>16</v>
      </c>
      <c r="B20" s="44">
        <v>1415</v>
      </c>
      <c r="C20" s="127">
        <v>120002</v>
      </c>
      <c r="D20" s="12" t="s">
        <v>32</v>
      </c>
      <c r="E20" s="12" t="s">
        <v>31</v>
      </c>
      <c r="F20" s="158"/>
      <c r="G20" s="213"/>
      <c r="H20" s="244">
        <v>20000</v>
      </c>
      <c r="I20" s="246">
        <v>46189</v>
      </c>
    </row>
    <row r="21" spans="1:10" hidden="1" outlineLevel="1">
      <c r="A21" s="33" t="s">
        <v>16</v>
      </c>
      <c r="B21" s="44">
        <v>1417</v>
      </c>
      <c r="C21" s="127">
        <v>120003</v>
      </c>
      <c r="D21" s="12" t="s">
        <v>33</v>
      </c>
      <c r="E21" s="12" t="s">
        <v>31</v>
      </c>
      <c r="F21" s="158"/>
      <c r="G21" s="213"/>
      <c r="H21" s="244">
        <v>65000</v>
      </c>
      <c r="I21" s="246">
        <v>128072</v>
      </c>
    </row>
    <row r="22" spans="1:10" hidden="1" outlineLevel="1">
      <c r="A22" s="33" t="s">
        <v>16</v>
      </c>
      <c r="B22" s="44">
        <v>1418</v>
      </c>
      <c r="C22" s="127">
        <v>120004</v>
      </c>
      <c r="D22" s="12" t="s">
        <v>34</v>
      </c>
      <c r="E22" s="12" t="s">
        <v>31</v>
      </c>
      <c r="F22" s="158"/>
      <c r="G22" s="216"/>
      <c r="H22" s="245">
        <v>100000</v>
      </c>
      <c r="I22" s="247">
        <v>94789</v>
      </c>
    </row>
    <row r="23" spans="1:10" hidden="1" outlineLevel="1">
      <c r="A23" s="33" t="s">
        <v>27</v>
      </c>
      <c r="B23" s="44">
        <v>1419</v>
      </c>
      <c r="C23" s="127">
        <v>129999</v>
      </c>
      <c r="D23" s="16" t="s">
        <v>35</v>
      </c>
      <c r="F23" s="158"/>
      <c r="G23" s="213"/>
      <c r="H23" s="242">
        <f t="shared" ref="H23:I23" si="2">SUM(H19:H22)</f>
        <v>220000</v>
      </c>
      <c r="I23" s="243">
        <f t="shared" si="2"/>
        <v>300719</v>
      </c>
    </row>
    <row r="24" spans="1:10" hidden="1" outlineLevel="1">
      <c r="B24" s="57"/>
      <c r="F24" s="158"/>
      <c r="G24" s="213"/>
      <c r="H24" s="213"/>
      <c r="I24" s="213"/>
    </row>
    <row r="25" spans="1:10" hidden="1" outlineLevel="1">
      <c r="A25" s="33" t="s">
        <v>13</v>
      </c>
      <c r="B25" s="57"/>
      <c r="C25" s="127">
        <v>130000</v>
      </c>
      <c r="D25" s="16" t="s">
        <v>36</v>
      </c>
      <c r="F25" s="158"/>
      <c r="G25" s="213"/>
      <c r="H25" s="213"/>
      <c r="I25" s="213"/>
    </row>
    <row r="26" spans="1:10" hidden="1" outlineLevel="1">
      <c r="A26" s="33" t="s">
        <v>16</v>
      </c>
      <c r="B26" s="41">
        <v>1800</v>
      </c>
      <c r="C26" s="127">
        <v>130001</v>
      </c>
      <c r="D26" s="67" t="s">
        <v>37</v>
      </c>
      <c r="E26" s="12" t="s">
        <v>38</v>
      </c>
      <c r="F26" s="85"/>
      <c r="G26" s="216"/>
      <c r="H26" s="245">
        <v>135000</v>
      </c>
      <c r="I26" s="247">
        <v>60274</v>
      </c>
    </row>
    <row r="27" spans="1:10" hidden="1" outlineLevel="1">
      <c r="A27" s="33" t="s">
        <v>27</v>
      </c>
      <c r="B27" s="41"/>
      <c r="C27" s="127">
        <v>139999</v>
      </c>
      <c r="D27" s="67" t="s">
        <v>39</v>
      </c>
      <c r="F27" s="50"/>
      <c r="G27" s="213"/>
      <c r="H27" s="242">
        <f t="shared" ref="H27:I27" si="3">H26</f>
        <v>135000</v>
      </c>
      <c r="I27" s="243">
        <f t="shared" si="3"/>
        <v>60274</v>
      </c>
    </row>
    <row r="28" spans="1:10" hidden="1" outlineLevel="1">
      <c r="B28" s="41"/>
      <c r="D28" s="67"/>
      <c r="F28" s="50"/>
      <c r="G28" s="213"/>
      <c r="H28" s="213"/>
      <c r="I28" s="213"/>
    </row>
    <row r="29" spans="1:10" hidden="1" outlineLevel="1">
      <c r="A29" s="33" t="s">
        <v>13</v>
      </c>
      <c r="B29" s="41"/>
      <c r="C29" s="127">
        <v>140000</v>
      </c>
      <c r="D29" s="66" t="s">
        <v>40</v>
      </c>
      <c r="E29" s="12" t="s">
        <v>31</v>
      </c>
      <c r="F29" s="50"/>
      <c r="G29" s="213"/>
      <c r="H29" s="213"/>
      <c r="I29" s="213"/>
    </row>
    <row r="30" spans="1:10" hidden="1" outlineLevel="1">
      <c r="A30" s="33" t="s">
        <v>16</v>
      </c>
      <c r="B30" s="41">
        <v>51198</v>
      </c>
      <c r="C30" s="127">
        <v>140001</v>
      </c>
      <c r="D30" s="67" t="s">
        <v>41</v>
      </c>
      <c r="E30" s="4"/>
      <c r="F30" s="52"/>
      <c r="G30" s="217">
        <v>0</v>
      </c>
      <c r="H30" s="245">
        <v>342595</v>
      </c>
      <c r="I30" s="247">
        <v>342595</v>
      </c>
    </row>
    <row r="31" spans="1:10" hidden="1" outlineLevel="1">
      <c r="A31" s="33" t="s">
        <v>27</v>
      </c>
      <c r="B31" s="41">
        <v>51589</v>
      </c>
      <c r="C31" s="127">
        <v>140598</v>
      </c>
      <c r="D31" s="66" t="s">
        <v>42</v>
      </c>
      <c r="F31" s="50"/>
      <c r="G31" s="213">
        <f>SUM(G30:G30)</f>
        <v>0</v>
      </c>
      <c r="H31" s="242">
        <v>342595</v>
      </c>
      <c r="I31" s="243">
        <v>342595</v>
      </c>
    </row>
    <row r="32" spans="1:10" hidden="1" outlineLevel="1">
      <c r="B32" s="41"/>
      <c r="G32" s="213"/>
      <c r="H32" s="213"/>
      <c r="I32" s="213"/>
    </row>
    <row r="33" spans="1:10" hidden="1" outlineLevel="1">
      <c r="A33" s="33" t="s">
        <v>13</v>
      </c>
      <c r="B33" s="41"/>
      <c r="C33" s="127">
        <v>150000</v>
      </c>
      <c r="D33" s="16" t="s">
        <v>43</v>
      </c>
      <c r="G33" s="218"/>
      <c r="H33" s="213"/>
      <c r="I33" s="213"/>
    </row>
    <row r="34" spans="1:10" hidden="1" outlineLevel="1">
      <c r="A34" s="33" t="s">
        <v>16</v>
      </c>
      <c r="B34" s="41">
        <v>1050</v>
      </c>
      <c r="C34" s="127">
        <v>150001</v>
      </c>
      <c r="D34" s="12" t="s">
        <v>44</v>
      </c>
      <c r="E34" s="12" t="s">
        <v>18</v>
      </c>
      <c r="G34" s="213">
        <v>150000</v>
      </c>
      <c r="H34" s="244">
        <v>50000</v>
      </c>
      <c r="I34" s="246">
        <v>7000</v>
      </c>
    </row>
    <row r="35" spans="1:10" hidden="1" outlineLevel="1">
      <c r="A35" s="33" t="s">
        <v>16</v>
      </c>
      <c r="B35" s="44">
        <v>1110</v>
      </c>
      <c r="C35" s="127">
        <v>150002</v>
      </c>
      <c r="D35" s="12" t="s">
        <v>45</v>
      </c>
      <c r="E35" s="12" t="s">
        <v>18</v>
      </c>
      <c r="G35" s="213">
        <v>0</v>
      </c>
      <c r="H35" s="244">
        <v>10000</v>
      </c>
      <c r="I35" s="246">
        <v>0</v>
      </c>
    </row>
    <row r="36" spans="1:10" hidden="1" outlineLevel="1">
      <c r="A36" s="33" t="s">
        <v>16</v>
      </c>
      <c r="B36" s="41">
        <v>1300</v>
      </c>
      <c r="C36" s="127">
        <v>150003</v>
      </c>
      <c r="D36" s="12" t="s">
        <v>46</v>
      </c>
      <c r="E36" s="12" t="s">
        <v>18</v>
      </c>
      <c r="G36" s="215"/>
      <c r="H36" s="244">
        <v>40000</v>
      </c>
      <c r="I36" s="246">
        <v>39000</v>
      </c>
    </row>
    <row r="37" spans="1:10" hidden="1" outlineLevel="1">
      <c r="A37" s="33" t="s">
        <v>16</v>
      </c>
      <c r="B37" s="44">
        <v>1201</v>
      </c>
      <c r="C37" s="127">
        <v>150004</v>
      </c>
      <c r="D37" s="12" t="s">
        <v>47</v>
      </c>
      <c r="E37" s="12" t="s">
        <v>18</v>
      </c>
      <c r="G37" s="213">
        <v>0</v>
      </c>
      <c r="H37" s="244">
        <v>3000</v>
      </c>
      <c r="I37" s="246">
        <v>11612</v>
      </c>
    </row>
    <row r="38" spans="1:10" hidden="1" outlineLevel="1">
      <c r="B38" s="44">
        <v>3012</v>
      </c>
      <c r="C38" s="127">
        <v>150005</v>
      </c>
      <c r="D38" s="12" t="s">
        <v>48</v>
      </c>
      <c r="G38" s="213"/>
      <c r="H38" s="244">
        <v>10000</v>
      </c>
      <c r="I38" s="246">
        <v>15550</v>
      </c>
    </row>
    <row r="39" spans="1:10" hidden="1" outlineLevel="1">
      <c r="A39" s="33" t="s">
        <v>16</v>
      </c>
      <c r="B39" s="70">
        <v>1900</v>
      </c>
      <c r="C39" s="127">
        <v>150006</v>
      </c>
      <c r="D39" s="12" t="s">
        <v>49</v>
      </c>
      <c r="E39" s="12" t="s">
        <v>18</v>
      </c>
      <c r="F39" s="87" t="s">
        <v>381</v>
      </c>
      <c r="G39" s="213"/>
      <c r="H39" s="244">
        <v>59500</v>
      </c>
      <c r="I39" s="246">
        <v>36844</v>
      </c>
    </row>
    <row r="40" spans="1:10" hidden="1" outlineLevel="1">
      <c r="A40" s="33" t="s">
        <v>16</v>
      </c>
      <c r="B40" s="70">
        <v>5081</v>
      </c>
      <c r="C40" s="127">
        <v>150007</v>
      </c>
      <c r="D40" s="12" t="s">
        <v>50</v>
      </c>
      <c r="F40" s="50"/>
      <c r="G40" s="216"/>
      <c r="H40" s="245">
        <v>0</v>
      </c>
      <c r="I40" s="247">
        <v>207</v>
      </c>
    </row>
    <row r="41" spans="1:10" hidden="1" outlineLevel="1">
      <c r="A41" s="33" t="s">
        <v>27</v>
      </c>
      <c r="B41" s="70">
        <v>1899</v>
      </c>
      <c r="C41" s="127">
        <v>150099</v>
      </c>
      <c r="D41" s="16" t="s">
        <v>51</v>
      </c>
      <c r="G41" s="213"/>
      <c r="H41" s="242">
        <f t="shared" ref="H41:I41" si="4">SUM(H34:H40)</f>
        <v>172500</v>
      </c>
      <c r="I41" s="243">
        <f t="shared" si="4"/>
        <v>110213</v>
      </c>
    </row>
    <row r="42" spans="1:10" hidden="1" outlineLevel="1">
      <c r="B42" s="41"/>
      <c r="G42" s="213"/>
      <c r="H42" s="213"/>
      <c r="I42" s="213"/>
    </row>
    <row r="43" spans="1:10" hidden="1" outlineLevel="1">
      <c r="A43" s="33" t="s">
        <v>27</v>
      </c>
      <c r="B43" s="41"/>
      <c r="C43" s="129">
        <v>199999</v>
      </c>
      <c r="D43" s="13" t="s">
        <v>52</v>
      </c>
      <c r="E43" s="15"/>
      <c r="F43" s="159"/>
      <c r="G43" s="159"/>
      <c r="H43" s="242">
        <f t="shared" ref="H43:I43" si="5">H16+H23+H26++H31+H41</f>
        <v>2999959</v>
      </c>
      <c r="I43" s="243">
        <f t="shared" si="5"/>
        <v>3071926</v>
      </c>
    </row>
    <row r="44" spans="1:10" hidden="1" outlineLevel="1">
      <c r="B44" s="41"/>
      <c r="C44" s="130"/>
      <c r="D44" s="11"/>
      <c r="E44" s="14"/>
      <c r="F44" s="50"/>
      <c r="G44" s="213"/>
      <c r="H44" s="213"/>
      <c r="I44" s="213"/>
    </row>
    <row r="45" spans="1:10" ht="15">
      <c r="A45" s="50" t="s">
        <v>13</v>
      </c>
      <c r="B45" s="41"/>
      <c r="C45" s="107"/>
      <c r="D45" s="193" t="s">
        <v>53</v>
      </c>
      <c r="E45" s="60"/>
      <c r="F45" s="160"/>
      <c r="G45" s="160"/>
      <c r="H45" s="160"/>
      <c r="I45" s="160"/>
      <c r="J45" s="18"/>
    </row>
    <row r="46" spans="1:10" ht="15" collapsed="1">
      <c r="A46" s="33" t="s">
        <v>13</v>
      </c>
      <c r="B46" s="41"/>
      <c r="C46" s="130">
        <v>200200</v>
      </c>
      <c r="D46" s="61" t="s">
        <v>54</v>
      </c>
      <c r="E46" s="61" t="s">
        <v>18</v>
      </c>
      <c r="F46" s="161"/>
      <c r="G46" s="219">
        <f>G70+G76+G77+G79</f>
        <v>26900</v>
      </c>
      <c r="H46" s="244">
        <f t="shared" ref="H46:I46" si="6">H81</f>
        <v>190010</v>
      </c>
      <c r="I46" s="246">
        <f t="shared" si="6"/>
        <v>232780</v>
      </c>
      <c r="J46" s="20"/>
    </row>
    <row r="47" spans="1:10" s="4" customFormat="1" ht="15" hidden="1" outlineLevel="1">
      <c r="A47" s="52"/>
      <c r="B47" s="41"/>
      <c r="C47" s="130"/>
      <c r="D47" s="14"/>
      <c r="E47" s="14"/>
      <c r="F47" s="50"/>
      <c r="G47" s="219"/>
      <c r="H47" s="242"/>
      <c r="I47" s="223"/>
      <c r="J47" s="20"/>
    </row>
    <row r="48" spans="1:10" s="4" customFormat="1" ht="15" hidden="1" outlineLevel="1">
      <c r="A48" s="33" t="s">
        <v>13</v>
      </c>
      <c r="B48" s="41"/>
      <c r="C48" s="130">
        <v>200100</v>
      </c>
      <c r="D48" s="11" t="s">
        <v>55</v>
      </c>
      <c r="E48" s="14"/>
      <c r="F48" s="50"/>
      <c r="G48" s="219"/>
      <c r="H48" s="244"/>
      <c r="I48" s="215"/>
      <c r="J48" s="20"/>
    </row>
    <row r="49" spans="1:10" s="4" customFormat="1" ht="15" hidden="1" outlineLevel="1">
      <c r="A49" s="33" t="s">
        <v>16</v>
      </c>
      <c r="B49" s="44">
        <v>2100</v>
      </c>
      <c r="C49" s="130">
        <v>200101</v>
      </c>
      <c r="D49" s="14" t="s">
        <v>56</v>
      </c>
      <c r="E49" s="14"/>
      <c r="F49" s="50" t="s">
        <v>382</v>
      </c>
      <c r="G49" s="219">
        <v>0</v>
      </c>
      <c r="H49" s="244">
        <v>98000</v>
      </c>
      <c r="I49" s="246">
        <v>88096</v>
      </c>
      <c r="J49" s="20"/>
    </row>
    <row r="50" spans="1:10" s="4" customFormat="1" ht="15" hidden="1" outlineLevel="1">
      <c r="A50" s="33" t="s">
        <v>16</v>
      </c>
      <c r="B50" s="44">
        <v>2101</v>
      </c>
      <c r="C50" s="130">
        <v>200102</v>
      </c>
      <c r="D50" s="14" t="s">
        <v>57</v>
      </c>
      <c r="E50" s="14"/>
      <c r="F50" s="50" t="s">
        <v>383</v>
      </c>
      <c r="G50" s="220">
        <v>0</v>
      </c>
      <c r="H50" s="245">
        <v>4000</v>
      </c>
      <c r="I50" s="247">
        <v>63866</v>
      </c>
      <c r="J50" s="20"/>
    </row>
    <row r="51" spans="1:10" s="4" customFormat="1" ht="15" hidden="1" outlineLevel="1">
      <c r="A51" s="33" t="s">
        <v>27</v>
      </c>
      <c r="B51" s="44">
        <v>2109</v>
      </c>
      <c r="C51" s="130">
        <v>200199</v>
      </c>
      <c r="D51" s="11" t="s">
        <v>58</v>
      </c>
      <c r="E51" s="14"/>
      <c r="F51" s="50"/>
      <c r="G51" s="214">
        <f t="shared" ref="G51:I51" si="7">SUM(G49:G50)</f>
        <v>0</v>
      </c>
      <c r="H51" s="242">
        <f t="shared" si="7"/>
        <v>102000</v>
      </c>
      <c r="I51" s="243">
        <f t="shared" si="7"/>
        <v>151962</v>
      </c>
      <c r="J51" s="20"/>
    </row>
    <row r="52" spans="1:10" s="4" customFormat="1" ht="15" hidden="1" outlineLevel="1">
      <c r="A52" s="33"/>
      <c r="B52" s="57"/>
      <c r="C52" s="130"/>
      <c r="D52" s="11"/>
      <c r="E52" s="14"/>
      <c r="F52" s="50"/>
      <c r="G52" s="215"/>
      <c r="H52" s="223"/>
      <c r="I52" s="223"/>
      <c r="J52" s="20"/>
    </row>
    <row r="53" spans="1:10" s="4" customFormat="1" ht="15" hidden="1" outlineLevel="1">
      <c r="A53" s="50" t="s">
        <v>13</v>
      </c>
      <c r="B53" s="41"/>
      <c r="C53" s="130">
        <v>200200</v>
      </c>
      <c r="D53" s="11" t="s">
        <v>59</v>
      </c>
      <c r="E53" s="14"/>
      <c r="F53" s="50"/>
      <c r="G53" s="215"/>
      <c r="H53" s="215"/>
      <c r="I53" s="215"/>
      <c r="J53" s="20"/>
    </row>
    <row r="54" spans="1:10" s="4" customFormat="1" ht="15" hidden="1" outlineLevel="1">
      <c r="A54" s="33" t="s">
        <v>16</v>
      </c>
      <c r="B54" s="41">
        <v>2001</v>
      </c>
      <c r="C54" s="107">
        <v>200201</v>
      </c>
      <c r="D54" s="14" t="s">
        <v>60</v>
      </c>
      <c r="E54" s="14"/>
      <c r="F54" s="50" t="s">
        <v>384</v>
      </c>
      <c r="G54" s="219">
        <v>100000</v>
      </c>
      <c r="H54" s="244">
        <v>30450</v>
      </c>
      <c r="I54" s="246">
        <v>38167</v>
      </c>
      <c r="J54" s="20"/>
    </row>
    <row r="55" spans="1:10" s="4" customFormat="1" ht="15" hidden="1" outlineLevel="1">
      <c r="A55" s="33" t="s">
        <v>16</v>
      </c>
      <c r="B55" s="41">
        <v>1711</v>
      </c>
      <c r="C55" s="107"/>
      <c r="D55" s="150" t="s">
        <v>385</v>
      </c>
      <c r="E55" s="150"/>
      <c r="F55" s="162" t="s">
        <v>386</v>
      </c>
      <c r="G55" s="221">
        <v>-100000</v>
      </c>
      <c r="H55" s="244">
        <v>0</v>
      </c>
      <c r="I55" s="246"/>
      <c r="J55" s="20"/>
    </row>
    <row r="56" spans="1:10" s="4" customFormat="1" ht="15" hidden="1" outlineLevel="1">
      <c r="A56" s="33" t="s">
        <v>16</v>
      </c>
      <c r="B56" s="41">
        <v>2003</v>
      </c>
      <c r="C56" s="107"/>
      <c r="D56" s="154" t="s">
        <v>387</v>
      </c>
      <c r="E56" s="150"/>
      <c r="F56" s="162"/>
      <c r="G56" s="221">
        <v>2600</v>
      </c>
      <c r="H56" s="244">
        <v>0</v>
      </c>
      <c r="I56" s="246"/>
      <c r="J56" s="20"/>
    </row>
    <row r="57" spans="1:10" s="4" customFormat="1" ht="15" hidden="1" outlineLevel="1">
      <c r="A57" s="33" t="s">
        <v>16</v>
      </c>
      <c r="B57" s="41">
        <v>2000</v>
      </c>
      <c r="C57" s="107">
        <v>200211</v>
      </c>
      <c r="D57" s="14" t="s">
        <v>61</v>
      </c>
      <c r="E57" s="14"/>
      <c r="F57" s="50"/>
      <c r="G57" s="219">
        <v>0</v>
      </c>
      <c r="H57" s="244">
        <v>2900</v>
      </c>
      <c r="I57" s="246">
        <v>2313</v>
      </c>
      <c r="J57" s="20"/>
    </row>
    <row r="58" spans="1:10" s="4" customFormat="1" ht="15" hidden="1" outlineLevel="1">
      <c r="A58" s="33" t="s">
        <v>16</v>
      </c>
      <c r="B58" s="41">
        <v>2010</v>
      </c>
      <c r="C58" s="107">
        <v>200212</v>
      </c>
      <c r="D58" s="14" t="s">
        <v>62</v>
      </c>
      <c r="E58" s="14"/>
      <c r="F58" s="85"/>
      <c r="G58" s="219">
        <v>4300</v>
      </c>
      <c r="H58" s="244">
        <v>4300</v>
      </c>
      <c r="I58" s="246">
        <v>3300</v>
      </c>
      <c r="J58" s="20"/>
    </row>
    <row r="59" spans="1:10" s="4" customFormat="1" ht="15" hidden="1" outlineLevel="1">
      <c r="A59" s="33" t="s">
        <v>16</v>
      </c>
      <c r="B59" s="41">
        <v>2011</v>
      </c>
      <c r="C59" s="107">
        <v>200213</v>
      </c>
      <c r="D59" s="14" t="s">
        <v>63</v>
      </c>
      <c r="E59" s="14"/>
      <c r="F59" s="50"/>
      <c r="G59" s="219">
        <v>1000</v>
      </c>
      <c r="H59" s="244">
        <v>3000</v>
      </c>
      <c r="I59" s="246">
        <v>5203</v>
      </c>
      <c r="J59" s="20"/>
    </row>
    <row r="60" spans="1:10" s="4" customFormat="1" ht="15" hidden="1" outlineLevel="1">
      <c r="A60" s="33" t="s">
        <v>16</v>
      </c>
      <c r="B60" s="41">
        <v>2013</v>
      </c>
      <c r="C60" s="107">
        <v>200214</v>
      </c>
      <c r="D60" s="14" t="s">
        <v>64</v>
      </c>
      <c r="E60" s="14"/>
      <c r="F60" s="50"/>
      <c r="G60" s="219">
        <v>0</v>
      </c>
      <c r="H60" s="244">
        <v>1500</v>
      </c>
      <c r="I60" s="246">
        <v>1261</v>
      </c>
      <c r="J60" s="20"/>
    </row>
    <row r="61" spans="1:10" s="4" customFormat="1" ht="15" hidden="1" outlineLevel="1">
      <c r="A61" s="33" t="s">
        <v>16</v>
      </c>
      <c r="B61" s="41">
        <v>2014</v>
      </c>
      <c r="C61" s="107">
        <v>200215</v>
      </c>
      <c r="D61" s="14" t="s">
        <v>65</v>
      </c>
      <c r="E61" s="14"/>
      <c r="F61" s="50"/>
      <c r="G61" s="219">
        <v>7500</v>
      </c>
      <c r="H61" s="244">
        <v>500</v>
      </c>
      <c r="I61" s="246">
        <v>3043</v>
      </c>
      <c r="J61" s="20"/>
    </row>
    <row r="62" spans="1:10" s="4" customFormat="1" ht="15" hidden="1" outlineLevel="1">
      <c r="A62" s="33" t="s">
        <v>16</v>
      </c>
      <c r="B62" s="41">
        <v>2020</v>
      </c>
      <c r="C62" s="107">
        <v>200220</v>
      </c>
      <c r="D62" s="14" t="s">
        <v>66</v>
      </c>
      <c r="E62" s="14"/>
      <c r="F62" s="107"/>
      <c r="G62" s="219">
        <v>7500</v>
      </c>
      <c r="H62" s="244">
        <v>6000</v>
      </c>
      <c r="I62" s="246">
        <v>4000</v>
      </c>
      <c r="J62" s="21"/>
    </row>
    <row r="63" spans="1:10" s="4" customFormat="1" ht="15" hidden="1" outlineLevel="1">
      <c r="A63" s="33" t="s">
        <v>16</v>
      </c>
      <c r="B63" s="41">
        <v>2021</v>
      </c>
      <c r="C63" s="107">
        <v>200221</v>
      </c>
      <c r="D63" s="14" t="s">
        <v>67</v>
      </c>
      <c r="E63" s="14"/>
      <c r="F63" s="50"/>
      <c r="G63" s="219">
        <v>2000</v>
      </c>
      <c r="H63" s="244">
        <v>5000</v>
      </c>
      <c r="I63" s="246">
        <v>740</v>
      </c>
      <c r="J63" s="18"/>
    </row>
    <row r="64" spans="1:10" s="4" customFormat="1" ht="15" hidden="1" outlineLevel="1">
      <c r="A64" s="33" t="s">
        <v>16</v>
      </c>
      <c r="B64" s="41">
        <v>2030</v>
      </c>
      <c r="C64" s="107">
        <v>200230</v>
      </c>
      <c r="D64" s="14" t="s">
        <v>68</v>
      </c>
      <c r="E64" s="14"/>
      <c r="F64" s="107"/>
      <c r="G64" s="219">
        <v>15000</v>
      </c>
      <c r="H64" s="171">
        <v>13000</v>
      </c>
      <c r="I64" s="255">
        <v>14982</v>
      </c>
      <c r="J64" s="20"/>
    </row>
    <row r="65" spans="1:10" s="4" customFormat="1" ht="15" hidden="1" outlineLevel="1">
      <c r="A65" s="33" t="s">
        <v>16</v>
      </c>
      <c r="B65" s="41">
        <v>2050</v>
      </c>
      <c r="C65" s="107">
        <v>200250</v>
      </c>
      <c r="D65" s="14" t="s">
        <v>69</v>
      </c>
      <c r="E65" s="14"/>
      <c r="F65" s="50"/>
      <c r="G65" s="219">
        <v>3500</v>
      </c>
      <c r="H65" s="244">
        <v>3500</v>
      </c>
      <c r="I65" s="246">
        <v>1865</v>
      </c>
      <c r="J65" s="20"/>
    </row>
    <row r="66" spans="1:10" s="4" customFormat="1" ht="15" hidden="1" outlineLevel="1">
      <c r="A66" s="33" t="s">
        <v>16</v>
      </c>
      <c r="B66" s="41">
        <v>2070</v>
      </c>
      <c r="C66" s="107">
        <v>200270</v>
      </c>
      <c r="D66" s="14" t="s">
        <v>70</v>
      </c>
      <c r="E66" s="14"/>
      <c r="F66" s="50"/>
      <c r="G66" s="219">
        <v>7500</v>
      </c>
      <c r="H66" s="244">
        <v>7500</v>
      </c>
      <c r="I66" s="246">
        <v>0</v>
      </c>
      <c r="J66" s="20"/>
    </row>
    <row r="67" spans="1:10" s="4" customFormat="1" ht="15" hidden="1" outlineLevel="1">
      <c r="A67" s="33" t="s">
        <v>16</v>
      </c>
      <c r="B67" s="41">
        <v>2071</v>
      </c>
      <c r="C67" s="107">
        <v>200271</v>
      </c>
      <c r="D67" s="14" t="s">
        <v>71</v>
      </c>
      <c r="E67" s="14"/>
      <c r="F67" s="107" t="s">
        <v>388</v>
      </c>
      <c r="G67" s="219">
        <v>5000</v>
      </c>
      <c r="H67" s="244">
        <v>5000</v>
      </c>
      <c r="I67" s="246">
        <v>5502</v>
      </c>
      <c r="J67" s="20"/>
    </row>
    <row r="68" spans="1:10" s="4" customFormat="1" ht="15" hidden="1" outlineLevel="1">
      <c r="A68" s="33" t="s">
        <v>16</v>
      </c>
      <c r="B68" s="41">
        <v>2080</v>
      </c>
      <c r="C68" s="131" t="s">
        <v>72</v>
      </c>
      <c r="D68" s="194" t="s">
        <v>73</v>
      </c>
      <c r="E68" s="77"/>
      <c r="F68" s="85"/>
      <c r="G68" s="219">
        <v>1000</v>
      </c>
      <c r="H68" s="244">
        <v>1000</v>
      </c>
      <c r="I68" s="246">
        <v>0</v>
      </c>
      <c r="J68" s="20"/>
    </row>
    <row r="69" spans="1:10" s="4" customFormat="1" ht="15" hidden="1" outlineLevel="1">
      <c r="A69" s="50" t="s">
        <v>16</v>
      </c>
      <c r="B69" s="41">
        <v>2090</v>
      </c>
      <c r="C69" s="107">
        <v>200290</v>
      </c>
      <c r="D69" s="14" t="s">
        <v>74</v>
      </c>
      <c r="E69" s="14"/>
      <c r="F69" s="50"/>
      <c r="G69" s="220">
        <v>1500</v>
      </c>
      <c r="H69" s="245">
        <v>1500</v>
      </c>
      <c r="I69" s="247">
        <v>650</v>
      </c>
      <c r="J69" s="20"/>
    </row>
    <row r="70" spans="1:10" s="4" customFormat="1" ht="15" hidden="1" outlineLevel="1">
      <c r="A70" s="50" t="s">
        <v>27</v>
      </c>
      <c r="B70" s="44">
        <v>2099</v>
      </c>
      <c r="C70" s="130">
        <v>200299</v>
      </c>
      <c r="D70" s="11" t="s">
        <v>75</v>
      </c>
      <c r="E70" s="14"/>
      <c r="F70" s="50"/>
      <c r="G70" s="214">
        <f t="shared" ref="G70:I70" si="8">SUM(G54:G69)</f>
        <v>58400</v>
      </c>
      <c r="H70" s="242">
        <f t="shared" si="8"/>
        <v>85150</v>
      </c>
      <c r="I70" s="243">
        <f t="shared" si="8"/>
        <v>81026</v>
      </c>
      <c r="J70" s="20"/>
    </row>
    <row r="71" spans="1:10" s="4" customFormat="1" ht="15" hidden="1" outlineLevel="1">
      <c r="A71" s="52"/>
      <c r="B71" s="41"/>
      <c r="C71" s="130"/>
      <c r="D71" s="14"/>
      <c r="E71" s="14"/>
      <c r="F71" s="50"/>
      <c r="G71" s="215"/>
      <c r="H71" s="244"/>
      <c r="I71" s="215"/>
      <c r="J71" s="20"/>
    </row>
    <row r="72" spans="1:10" s="4" customFormat="1" ht="15" hidden="1" outlineLevel="1">
      <c r="A72" s="33" t="s">
        <v>13</v>
      </c>
      <c r="B72" s="41"/>
      <c r="C72" s="130">
        <v>200300</v>
      </c>
      <c r="D72" s="11" t="s">
        <v>76</v>
      </c>
      <c r="E72" s="14"/>
      <c r="F72" s="50"/>
      <c r="G72" s="215"/>
      <c r="H72" s="244"/>
      <c r="I72" s="215"/>
      <c r="J72" s="20"/>
    </row>
    <row r="73" spans="1:10" s="4" customFormat="1" ht="15" hidden="1" outlineLevel="1">
      <c r="A73" s="33" t="s">
        <v>16</v>
      </c>
      <c r="B73" s="41">
        <v>2012</v>
      </c>
      <c r="C73" s="107">
        <v>200301</v>
      </c>
      <c r="D73" s="14" t="s">
        <v>77</v>
      </c>
      <c r="E73" s="14"/>
      <c r="F73" s="50"/>
      <c r="G73" s="215"/>
      <c r="H73" s="244">
        <v>10</v>
      </c>
      <c r="I73" s="246">
        <v>10</v>
      </c>
      <c r="J73" s="20"/>
    </row>
    <row r="74" spans="1:10" s="4" customFormat="1" ht="15" hidden="1" outlineLevel="1">
      <c r="A74" s="33" t="s">
        <v>16</v>
      </c>
      <c r="B74" s="44">
        <v>2022</v>
      </c>
      <c r="C74" s="107">
        <v>200301</v>
      </c>
      <c r="D74" s="14" t="s">
        <v>78</v>
      </c>
      <c r="E74" s="14"/>
      <c r="F74" s="50"/>
      <c r="G74" s="215"/>
      <c r="H74" s="244">
        <v>2850</v>
      </c>
      <c r="I74" s="246">
        <v>0</v>
      </c>
      <c r="J74" s="20"/>
    </row>
    <row r="75" spans="1:10" s="4" customFormat="1" ht="15" hidden="1" outlineLevel="1">
      <c r="A75" s="33" t="s">
        <v>16</v>
      </c>
      <c r="B75" s="44">
        <v>2023</v>
      </c>
      <c r="C75" s="107">
        <v>200303</v>
      </c>
      <c r="D75" s="14" t="s">
        <v>79</v>
      </c>
      <c r="E75" s="14"/>
      <c r="F75" s="38"/>
      <c r="G75" s="215"/>
      <c r="H75" s="245">
        <v>0</v>
      </c>
      <c r="I75" s="247">
        <v>0</v>
      </c>
      <c r="J75" s="20"/>
    </row>
    <row r="76" spans="1:10" s="4" customFormat="1" ht="15" hidden="1" outlineLevel="1">
      <c r="A76" s="33"/>
      <c r="B76" s="42"/>
      <c r="C76" s="107"/>
      <c r="D76" s="79" t="s">
        <v>389</v>
      </c>
      <c r="E76" s="80"/>
      <c r="F76" s="84" t="s">
        <v>390</v>
      </c>
      <c r="G76" s="222">
        <v>-40000</v>
      </c>
      <c r="H76" s="245"/>
      <c r="I76" s="247"/>
      <c r="J76" s="20"/>
    </row>
    <row r="77" spans="1:10" s="4" customFormat="1" ht="15" hidden="1" outlineLevel="1">
      <c r="A77" s="50" t="s">
        <v>27</v>
      </c>
      <c r="B77" s="44">
        <v>2029</v>
      </c>
      <c r="C77" s="130">
        <v>200399</v>
      </c>
      <c r="D77" s="11" t="s">
        <v>80</v>
      </c>
      <c r="E77" s="14"/>
      <c r="F77" s="50"/>
      <c r="G77" s="214">
        <v>3500</v>
      </c>
      <c r="H77" s="242">
        <f t="shared" ref="H77:I77" si="9">SUM(H73:H75)</f>
        <v>2860</v>
      </c>
      <c r="I77" s="243">
        <f t="shared" si="9"/>
        <v>10</v>
      </c>
      <c r="J77" s="20"/>
    </row>
    <row r="78" spans="1:10" s="4" customFormat="1" ht="15" hidden="1" outlineLevel="1">
      <c r="A78" s="50"/>
      <c r="B78" s="43"/>
      <c r="C78" s="130"/>
      <c r="D78" s="11"/>
      <c r="E78" s="14"/>
      <c r="F78" s="50"/>
      <c r="G78" s="223"/>
      <c r="H78" s="242"/>
      <c r="I78" s="223"/>
      <c r="J78" s="20"/>
    </row>
    <row r="79" spans="1:10" s="4" customFormat="1" ht="15" hidden="1" outlineLevel="1">
      <c r="A79" s="50"/>
      <c r="B79" s="71">
        <v>2015</v>
      </c>
      <c r="C79" s="130"/>
      <c r="D79" s="79" t="s">
        <v>391</v>
      </c>
      <c r="E79" s="80"/>
      <c r="F79" s="83" t="s">
        <v>392</v>
      </c>
      <c r="G79" s="224">
        <v>5000</v>
      </c>
      <c r="H79" s="242"/>
      <c r="I79" s="223"/>
      <c r="J79" s="20"/>
    </row>
    <row r="80" spans="1:10" s="4" customFormat="1" ht="15" hidden="1" outlineLevel="1">
      <c r="A80" s="50" t="s">
        <v>16</v>
      </c>
      <c r="B80" s="43"/>
      <c r="C80" s="130">
        <v>200500</v>
      </c>
      <c r="D80" s="14" t="s">
        <v>81</v>
      </c>
      <c r="E80" s="14"/>
      <c r="F80" s="50"/>
      <c r="G80" s="219">
        <v>0</v>
      </c>
      <c r="H80" s="244">
        <v>0</v>
      </c>
      <c r="I80" s="246">
        <v>-218</v>
      </c>
      <c r="J80" s="20"/>
    </row>
    <row r="81" spans="1:10" s="4" customFormat="1" ht="15" hidden="1" outlineLevel="1">
      <c r="A81" s="50" t="s">
        <v>27</v>
      </c>
      <c r="B81" s="41">
        <v>2999</v>
      </c>
      <c r="C81" s="130">
        <v>299999</v>
      </c>
      <c r="D81" s="11" t="s">
        <v>82</v>
      </c>
      <c r="E81" s="14"/>
      <c r="F81" s="50"/>
      <c r="G81" s="215"/>
      <c r="H81" s="242">
        <f t="shared" ref="H81:I81" si="10">H51+H70+H77+H80</f>
        <v>190010</v>
      </c>
      <c r="I81" s="243">
        <f t="shared" si="10"/>
        <v>232780</v>
      </c>
      <c r="J81" s="20"/>
    </row>
    <row r="82" spans="1:10" hidden="1" outlineLevel="1">
      <c r="B82" s="41"/>
      <c r="G82" s="213"/>
      <c r="H82" s="244"/>
      <c r="I82" s="213"/>
    </row>
    <row r="83" spans="1:10" collapsed="1">
      <c r="A83" s="33" t="s">
        <v>13</v>
      </c>
      <c r="B83" s="41"/>
      <c r="C83" s="130">
        <v>310000</v>
      </c>
      <c r="D83" s="62" t="s">
        <v>83</v>
      </c>
      <c r="E83" s="62" t="s">
        <v>18</v>
      </c>
      <c r="F83" s="163"/>
      <c r="G83" s="219">
        <f t="shared" ref="G83:I83" si="11">G113</f>
        <v>89000</v>
      </c>
      <c r="H83" s="244">
        <f t="shared" si="11"/>
        <v>160500</v>
      </c>
      <c r="I83" s="246">
        <f t="shared" si="11"/>
        <v>205403</v>
      </c>
    </row>
    <row r="84" spans="1:10" hidden="1" outlineLevel="1" collapsed="1">
      <c r="A84" s="33" t="s">
        <v>13</v>
      </c>
      <c r="B84" s="41"/>
      <c r="C84" s="127">
        <v>310100</v>
      </c>
      <c r="D84" s="16" t="s">
        <v>84</v>
      </c>
      <c r="E84" s="16"/>
      <c r="G84" s="214">
        <f t="shared" ref="G84:I84" si="12">G88</f>
        <v>13000</v>
      </c>
      <c r="H84" s="242">
        <f t="shared" si="12"/>
        <v>19500</v>
      </c>
      <c r="I84" s="243">
        <f t="shared" si="12"/>
        <v>17458</v>
      </c>
    </row>
    <row r="85" spans="1:10" ht="15" hidden="1" customHeight="1" outlineLevel="2">
      <c r="A85" s="33" t="s">
        <v>16</v>
      </c>
      <c r="B85" s="41">
        <v>6001</v>
      </c>
      <c r="C85" s="127">
        <v>310101</v>
      </c>
      <c r="D85" s="14" t="s">
        <v>85</v>
      </c>
      <c r="E85" s="14"/>
      <c r="G85" s="219">
        <v>2000</v>
      </c>
      <c r="H85" s="244">
        <v>2500</v>
      </c>
      <c r="I85" s="246">
        <v>0</v>
      </c>
      <c r="J85" s="18"/>
    </row>
    <row r="86" spans="1:10" ht="15" hidden="1" customHeight="1" outlineLevel="2">
      <c r="A86" s="33" t="s">
        <v>16</v>
      </c>
      <c r="B86" s="41">
        <v>60011</v>
      </c>
      <c r="C86" s="127">
        <v>310102</v>
      </c>
      <c r="D86" s="14" t="s">
        <v>86</v>
      </c>
      <c r="E86" s="14"/>
      <c r="G86" s="219">
        <v>6000</v>
      </c>
      <c r="H86" s="244">
        <v>10000</v>
      </c>
      <c r="I86" s="246">
        <v>9369</v>
      </c>
      <c r="J86" s="20"/>
    </row>
    <row r="87" spans="1:10" ht="15" hidden="1" outlineLevel="2">
      <c r="A87" s="33" t="s">
        <v>16</v>
      </c>
      <c r="B87" s="41">
        <v>60012</v>
      </c>
      <c r="C87" s="127">
        <v>310103</v>
      </c>
      <c r="D87" s="14" t="s">
        <v>87</v>
      </c>
      <c r="E87" s="14"/>
      <c r="G87" s="220">
        <v>5000</v>
      </c>
      <c r="H87" s="245">
        <v>7000</v>
      </c>
      <c r="I87" s="247">
        <v>8089</v>
      </c>
      <c r="J87" s="20"/>
    </row>
    <row r="88" spans="1:10" ht="15" hidden="1" outlineLevel="2">
      <c r="A88" s="33" t="s">
        <v>27</v>
      </c>
      <c r="B88" s="42" t="s">
        <v>88</v>
      </c>
      <c r="C88" s="127">
        <v>310199</v>
      </c>
      <c r="D88" s="11" t="s">
        <v>89</v>
      </c>
      <c r="E88" s="11"/>
      <c r="G88" s="214">
        <f t="shared" ref="G88:I88" si="13">SUM(G85:G87)</f>
        <v>13000</v>
      </c>
      <c r="H88" s="242">
        <f t="shared" si="13"/>
        <v>19500</v>
      </c>
      <c r="I88" s="243">
        <f t="shared" si="13"/>
        <v>17458</v>
      </c>
      <c r="J88" s="20"/>
    </row>
    <row r="89" spans="1:10" ht="15" hidden="1" outlineLevel="1">
      <c r="B89" s="41"/>
      <c r="D89" s="14"/>
      <c r="E89" s="14"/>
      <c r="G89" s="215"/>
      <c r="H89" s="215"/>
      <c r="I89" s="215"/>
      <c r="J89" s="20"/>
    </row>
    <row r="90" spans="1:10" ht="15" hidden="1" outlineLevel="1" collapsed="1">
      <c r="A90" s="33" t="s">
        <v>13</v>
      </c>
      <c r="B90" s="41"/>
      <c r="C90" s="127">
        <v>310200</v>
      </c>
      <c r="D90" s="11" t="s">
        <v>90</v>
      </c>
      <c r="E90" s="11"/>
      <c r="G90" s="214">
        <f t="shared" ref="G90:I90" si="14">G94</f>
        <v>32000</v>
      </c>
      <c r="H90" s="242">
        <f t="shared" si="14"/>
        <v>32000</v>
      </c>
      <c r="I90" s="243">
        <f t="shared" si="14"/>
        <v>30573</v>
      </c>
      <c r="J90" s="20"/>
    </row>
    <row r="91" spans="1:10" ht="15" hidden="1" outlineLevel="2">
      <c r="A91" s="33" t="s">
        <v>16</v>
      </c>
      <c r="B91" s="41">
        <v>6000</v>
      </c>
      <c r="C91" s="127">
        <v>310201</v>
      </c>
      <c r="D91" s="14" t="s">
        <v>91</v>
      </c>
      <c r="E91" s="14"/>
      <c r="G91" s="219">
        <v>14000</v>
      </c>
      <c r="H91" s="244">
        <v>14000</v>
      </c>
      <c r="I91" s="246">
        <v>2110</v>
      </c>
      <c r="J91" s="20"/>
    </row>
    <row r="92" spans="1:10" ht="15" hidden="1" outlineLevel="2">
      <c r="A92" s="33" t="s">
        <v>16</v>
      </c>
      <c r="B92" s="41">
        <v>60001</v>
      </c>
      <c r="C92" s="127">
        <v>310202</v>
      </c>
      <c r="D92" s="14" t="s">
        <v>92</v>
      </c>
      <c r="E92" s="14"/>
      <c r="G92" s="219">
        <v>12000</v>
      </c>
      <c r="H92" s="244">
        <v>12000</v>
      </c>
      <c r="I92" s="246">
        <v>24580</v>
      </c>
      <c r="J92" s="20"/>
    </row>
    <row r="93" spans="1:10" ht="15" hidden="1" outlineLevel="2">
      <c r="A93" s="33" t="s">
        <v>16</v>
      </c>
      <c r="B93" s="41">
        <v>60002</v>
      </c>
      <c r="C93" s="127">
        <v>310203</v>
      </c>
      <c r="D93" s="14" t="s">
        <v>93</v>
      </c>
      <c r="E93" s="14"/>
      <c r="G93" s="220">
        <v>6000</v>
      </c>
      <c r="H93" s="245">
        <v>6000</v>
      </c>
      <c r="I93" s="247">
        <v>3883</v>
      </c>
      <c r="J93" s="20"/>
    </row>
    <row r="94" spans="1:10" ht="15" hidden="1" outlineLevel="2">
      <c r="A94" s="33" t="s">
        <v>27</v>
      </c>
      <c r="B94" s="42" t="s">
        <v>88</v>
      </c>
      <c r="C94" s="127">
        <v>310299</v>
      </c>
      <c r="D94" s="11" t="s">
        <v>94</v>
      </c>
      <c r="E94" s="11"/>
      <c r="G94" s="214">
        <f t="shared" ref="G94:I94" si="15">SUM(G91:G93)</f>
        <v>32000</v>
      </c>
      <c r="H94" s="242">
        <f t="shared" si="15"/>
        <v>32000</v>
      </c>
      <c r="I94" s="243">
        <f t="shared" si="15"/>
        <v>30573</v>
      </c>
      <c r="J94" s="20"/>
    </row>
    <row r="95" spans="1:10" ht="15" hidden="1" outlineLevel="1">
      <c r="B95" s="41"/>
      <c r="G95" s="215"/>
      <c r="H95" s="215"/>
      <c r="I95" s="215"/>
      <c r="J95" s="20"/>
    </row>
    <row r="96" spans="1:10" ht="15" hidden="1" outlineLevel="1" collapsed="1">
      <c r="A96" s="33" t="s">
        <v>13</v>
      </c>
      <c r="B96" s="41" t="s">
        <v>95</v>
      </c>
      <c r="C96" s="127">
        <v>310300</v>
      </c>
      <c r="D96" s="16" t="s">
        <v>96</v>
      </c>
      <c r="E96" s="16"/>
      <c r="G96" s="214">
        <f t="shared" ref="G96:I96" si="16">G100</f>
        <v>29000</v>
      </c>
      <c r="H96" s="242">
        <f t="shared" si="16"/>
        <v>29000</v>
      </c>
      <c r="I96" s="243">
        <f t="shared" si="16"/>
        <v>9108</v>
      </c>
      <c r="J96" s="20"/>
    </row>
    <row r="97" spans="1:10" ht="15" hidden="1" outlineLevel="2">
      <c r="A97" s="33" t="s">
        <v>16</v>
      </c>
      <c r="B97" s="41">
        <v>6002</v>
      </c>
      <c r="C97" s="127">
        <v>310301</v>
      </c>
      <c r="D97" s="14" t="s">
        <v>97</v>
      </c>
      <c r="E97" s="14"/>
      <c r="G97" s="219">
        <v>4000</v>
      </c>
      <c r="H97" s="244">
        <v>4000</v>
      </c>
      <c r="I97" s="246">
        <v>0</v>
      </c>
      <c r="J97" s="20"/>
    </row>
    <row r="98" spans="1:10" ht="15" hidden="1" outlineLevel="2">
      <c r="A98" s="33" t="s">
        <v>16</v>
      </c>
      <c r="B98" s="41">
        <v>60021</v>
      </c>
      <c r="C98" s="127">
        <v>310302</v>
      </c>
      <c r="D98" s="14" t="s">
        <v>98</v>
      </c>
      <c r="E98" s="14"/>
      <c r="G98" s="219">
        <v>22000</v>
      </c>
      <c r="H98" s="244">
        <v>22000</v>
      </c>
      <c r="I98" s="246">
        <v>8994</v>
      </c>
      <c r="J98" s="20"/>
    </row>
    <row r="99" spans="1:10" ht="15" hidden="1" outlineLevel="2">
      <c r="A99" s="33" t="s">
        <v>16</v>
      </c>
      <c r="B99" s="41">
        <v>60022</v>
      </c>
      <c r="C99" s="127">
        <v>310303</v>
      </c>
      <c r="D99" s="14" t="s">
        <v>99</v>
      </c>
      <c r="E99" s="14"/>
      <c r="G99" s="220">
        <v>3000</v>
      </c>
      <c r="H99" s="245">
        <v>3000</v>
      </c>
      <c r="I99" s="247">
        <v>114</v>
      </c>
      <c r="J99" s="20"/>
    </row>
    <row r="100" spans="1:10" ht="15" hidden="1" outlineLevel="2">
      <c r="A100" s="33" t="s">
        <v>27</v>
      </c>
      <c r="B100" s="42" t="s">
        <v>88</v>
      </c>
      <c r="C100" s="132">
        <v>310399</v>
      </c>
      <c r="D100" s="11" t="s">
        <v>100</v>
      </c>
      <c r="E100" s="11"/>
      <c r="G100" s="214">
        <f t="shared" ref="G100:I100" si="17">SUM(G97:G99)</f>
        <v>29000</v>
      </c>
      <c r="H100" s="242">
        <f t="shared" si="17"/>
        <v>29000</v>
      </c>
      <c r="I100" s="243">
        <f t="shared" si="17"/>
        <v>9108</v>
      </c>
      <c r="J100" s="20"/>
    </row>
    <row r="101" spans="1:10" ht="15" hidden="1" outlineLevel="1">
      <c r="B101" s="41"/>
      <c r="G101" s="215"/>
      <c r="H101" s="215"/>
      <c r="I101" s="215"/>
      <c r="J101" s="20"/>
    </row>
    <row r="102" spans="1:10" ht="15" hidden="1" outlineLevel="1" collapsed="1">
      <c r="A102" s="33" t="s">
        <v>13</v>
      </c>
      <c r="B102" s="41"/>
      <c r="C102" s="132">
        <v>310400</v>
      </c>
      <c r="D102" s="11" t="s">
        <v>101</v>
      </c>
      <c r="E102" s="11"/>
      <c r="G102" s="214">
        <f t="shared" ref="G102:I102" si="18">G108</f>
        <v>25000</v>
      </c>
      <c r="H102" s="242">
        <f t="shared" si="18"/>
        <v>25000</v>
      </c>
      <c r="I102" s="243">
        <f t="shared" si="18"/>
        <v>40072</v>
      </c>
      <c r="J102" s="21"/>
    </row>
    <row r="103" spans="1:10" ht="15" hidden="1" customHeight="1" outlineLevel="2">
      <c r="A103" s="33" t="s">
        <v>16</v>
      </c>
      <c r="B103" s="41">
        <v>6502</v>
      </c>
      <c r="C103" s="127">
        <v>310401</v>
      </c>
      <c r="D103" s="14" t="s">
        <v>102</v>
      </c>
      <c r="E103" s="14"/>
      <c r="G103" s="219">
        <v>6000</v>
      </c>
      <c r="H103" s="244">
        <v>6000</v>
      </c>
      <c r="I103" s="246">
        <v>9894</v>
      </c>
      <c r="J103" s="18"/>
    </row>
    <row r="104" spans="1:10" ht="15" hidden="1" outlineLevel="2">
      <c r="A104" s="33" t="s">
        <v>16</v>
      </c>
      <c r="B104" s="41">
        <v>6500</v>
      </c>
      <c r="C104" s="127">
        <v>310402</v>
      </c>
      <c r="D104" s="14" t="s">
        <v>103</v>
      </c>
      <c r="E104" s="14"/>
      <c r="G104" s="219">
        <v>12000</v>
      </c>
      <c r="H104" s="244">
        <v>12000</v>
      </c>
      <c r="I104" s="246">
        <v>20042</v>
      </c>
      <c r="J104" s="18"/>
    </row>
    <row r="105" spans="1:10" ht="15" hidden="1" outlineLevel="2">
      <c r="A105" s="33" t="s">
        <v>16</v>
      </c>
      <c r="B105" s="41">
        <v>6501</v>
      </c>
      <c r="C105" s="127">
        <v>310403</v>
      </c>
      <c r="D105" s="14" t="s">
        <v>104</v>
      </c>
      <c r="E105" s="14"/>
      <c r="G105" s="219">
        <v>2000</v>
      </c>
      <c r="H105" s="244">
        <v>2000</v>
      </c>
      <c r="I105" s="246">
        <v>1743</v>
      </c>
      <c r="J105" s="18"/>
    </row>
    <row r="106" spans="1:10" ht="15" hidden="1" outlineLevel="2">
      <c r="A106" s="33" t="s">
        <v>16</v>
      </c>
      <c r="B106" s="42" t="s">
        <v>95</v>
      </c>
      <c r="C106" s="127">
        <v>310405</v>
      </c>
      <c r="D106" s="14" t="s">
        <v>105</v>
      </c>
      <c r="E106" s="14"/>
      <c r="G106" s="219">
        <v>0</v>
      </c>
      <c r="H106" s="244">
        <v>3000</v>
      </c>
      <c r="I106" s="246">
        <v>4145</v>
      </c>
      <c r="J106" s="18"/>
    </row>
    <row r="107" spans="1:10" ht="15" hidden="1" outlineLevel="2">
      <c r="A107" s="33" t="s">
        <v>16</v>
      </c>
      <c r="B107" s="42" t="s">
        <v>95</v>
      </c>
      <c r="C107" s="127">
        <v>310408</v>
      </c>
      <c r="D107" s="14" t="s">
        <v>106</v>
      </c>
      <c r="E107" s="14"/>
      <c r="G107" s="220">
        <v>5000</v>
      </c>
      <c r="H107" s="245">
        <v>2000</v>
      </c>
      <c r="I107" s="247">
        <v>4248</v>
      </c>
      <c r="J107" s="18"/>
    </row>
    <row r="108" spans="1:10" ht="15" hidden="1" outlineLevel="2">
      <c r="A108" s="33" t="s">
        <v>27</v>
      </c>
      <c r="B108" s="42" t="s">
        <v>88</v>
      </c>
      <c r="C108" s="132">
        <v>310499</v>
      </c>
      <c r="D108" s="11" t="s">
        <v>107</v>
      </c>
      <c r="E108" s="11"/>
      <c r="G108" s="214">
        <f t="shared" ref="G108:I108" si="19">SUM(G103:G107)</f>
        <v>25000</v>
      </c>
      <c r="H108" s="242">
        <f t="shared" si="19"/>
        <v>25000</v>
      </c>
      <c r="I108" s="243">
        <f t="shared" si="19"/>
        <v>40072</v>
      </c>
      <c r="J108" s="18"/>
    </row>
    <row r="109" spans="1:10" ht="15" hidden="1" outlineLevel="1">
      <c r="A109" s="55" t="s">
        <v>16</v>
      </c>
      <c r="B109" s="42"/>
      <c r="C109" s="127">
        <v>310501</v>
      </c>
      <c r="D109" s="14" t="s">
        <v>108</v>
      </c>
      <c r="E109" s="14"/>
      <c r="G109" s="219">
        <v>0</v>
      </c>
      <c r="H109" s="244">
        <v>55000</v>
      </c>
      <c r="I109" s="246">
        <v>103192</v>
      </c>
      <c r="J109" s="18"/>
    </row>
    <row r="110" spans="1:10" ht="15" hidden="1" outlineLevel="1">
      <c r="A110" s="55" t="s">
        <v>16</v>
      </c>
      <c r="B110" s="42"/>
      <c r="C110" s="127">
        <v>310505</v>
      </c>
      <c r="D110" s="14" t="s">
        <v>109</v>
      </c>
      <c r="E110" s="11"/>
      <c r="G110" s="223"/>
      <c r="H110" s="242"/>
      <c r="I110" s="246">
        <v>5000</v>
      </c>
      <c r="J110" s="18"/>
    </row>
    <row r="111" spans="1:10" ht="15" hidden="1" outlineLevel="1">
      <c r="B111" s="42"/>
      <c r="D111" s="11"/>
      <c r="E111" s="11"/>
      <c r="G111" s="223"/>
      <c r="H111" s="223"/>
      <c r="I111" s="223"/>
      <c r="J111" s="18"/>
    </row>
    <row r="112" spans="1:10" ht="15" hidden="1" outlineLevel="1">
      <c r="B112" s="42"/>
      <c r="D112" s="150" t="s">
        <v>393</v>
      </c>
      <c r="E112" s="150"/>
      <c r="F112" s="164" t="s">
        <v>394</v>
      </c>
      <c r="G112" s="219">
        <v>-10000</v>
      </c>
      <c r="H112" s="237"/>
      <c r="I112" s="237"/>
      <c r="J112" s="18"/>
    </row>
    <row r="113" spans="1:13" ht="15" hidden="1" outlineLevel="1">
      <c r="A113" s="33" t="s">
        <v>27</v>
      </c>
      <c r="B113" s="41"/>
      <c r="D113" s="11" t="s">
        <v>110</v>
      </c>
      <c r="E113" s="11"/>
      <c r="G113" s="214">
        <f>G88+G94+G100+G108+G112</f>
        <v>89000</v>
      </c>
      <c r="H113" s="242">
        <f t="shared" ref="H113:I113" si="20">H88+H94+H100+H108+H109+H110</f>
        <v>160500</v>
      </c>
      <c r="I113" s="243">
        <f t="shared" si="20"/>
        <v>205403</v>
      </c>
      <c r="J113" s="21"/>
    </row>
    <row r="114" spans="1:13" hidden="1" outlineLevel="1">
      <c r="B114" s="41"/>
      <c r="G114" s="215"/>
      <c r="H114" s="215"/>
      <c r="I114" s="215"/>
      <c r="J114" s="5"/>
      <c r="K114" s="5"/>
      <c r="L114" s="5"/>
      <c r="M114" s="5"/>
    </row>
    <row r="115" spans="1:13" ht="15" customHeight="1" collapsed="1">
      <c r="A115" s="33" t="s">
        <v>13</v>
      </c>
      <c r="B115" s="41"/>
      <c r="C115" s="130">
        <v>320000</v>
      </c>
      <c r="D115" s="63" t="s">
        <v>111</v>
      </c>
      <c r="E115" s="63" t="s">
        <v>38</v>
      </c>
      <c r="F115" s="165"/>
      <c r="G115" s="219">
        <f t="shared" ref="G115:I115" si="21">G135</f>
        <v>207375</v>
      </c>
      <c r="H115" s="244">
        <f t="shared" si="21"/>
        <v>91500</v>
      </c>
      <c r="I115" s="246">
        <f t="shared" si="21"/>
        <v>66296</v>
      </c>
      <c r="J115" s="102"/>
      <c r="K115" s="20"/>
      <c r="L115" s="19"/>
      <c r="M115" s="92"/>
    </row>
    <row r="116" spans="1:13" s="4" customFormat="1" ht="15" hidden="1" outlineLevel="1">
      <c r="A116" s="50" t="s">
        <v>13</v>
      </c>
      <c r="B116" s="41"/>
      <c r="C116" s="130">
        <v>320100</v>
      </c>
      <c r="D116" s="66" t="s">
        <v>112</v>
      </c>
      <c r="E116" s="67" t="s">
        <v>38</v>
      </c>
      <c r="F116" s="166"/>
      <c r="G116" s="219"/>
      <c r="H116" s="242"/>
      <c r="I116" s="223"/>
      <c r="J116" s="22"/>
      <c r="K116" s="20"/>
      <c r="L116" s="19"/>
      <c r="M116" s="93"/>
    </row>
    <row r="117" spans="1:13" s="4" customFormat="1" ht="15" hidden="1" outlineLevel="1">
      <c r="A117" s="50" t="s">
        <v>16</v>
      </c>
      <c r="B117" s="41">
        <v>4042</v>
      </c>
      <c r="C117" s="107">
        <v>320101</v>
      </c>
      <c r="D117" s="67" t="s">
        <v>113</v>
      </c>
      <c r="E117" s="67" t="s">
        <v>38</v>
      </c>
      <c r="F117" s="166"/>
      <c r="G117" s="219">
        <v>3000</v>
      </c>
      <c r="H117" s="244">
        <v>3000</v>
      </c>
      <c r="I117" s="246">
        <v>0</v>
      </c>
      <c r="J117" s="22"/>
      <c r="K117" s="20"/>
      <c r="L117" s="19"/>
      <c r="M117" s="22"/>
    </row>
    <row r="118" spans="1:13" s="4" customFormat="1" ht="15" hidden="1" outlineLevel="1">
      <c r="A118" s="50" t="s">
        <v>16</v>
      </c>
      <c r="B118" s="41">
        <v>4040</v>
      </c>
      <c r="C118" s="107">
        <v>320102</v>
      </c>
      <c r="D118" s="67" t="s">
        <v>114</v>
      </c>
      <c r="E118" s="67" t="s">
        <v>38</v>
      </c>
      <c r="F118" s="166"/>
      <c r="G118" s="219">
        <v>8000</v>
      </c>
      <c r="H118" s="244">
        <v>8000</v>
      </c>
      <c r="I118" s="246">
        <v>37</v>
      </c>
      <c r="J118" s="22"/>
      <c r="K118" s="20"/>
      <c r="L118" s="19"/>
      <c r="M118" s="93"/>
    </row>
    <row r="119" spans="1:13" s="4" customFormat="1" ht="15" hidden="1" outlineLevel="1">
      <c r="A119" s="50" t="s">
        <v>16</v>
      </c>
      <c r="B119" s="41">
        <v>4043</v>
      </c>
      <c r="C119" s="107">
        <v>320103</v>
      </c>
      <c r="D119" s="67" t="s">
        <v>115</v>
      </c>
      <c r="E119" s="67" t="s">
        <v>38</v>
      </c>
      <c r="F119" s="166"/>
      <c r="G119" s="220">
        <v>2000</v>
      </c>
      <c r="H119" s="245">
        <v>2000</v>
      </c>
      <c r="I119" s="247">
        <v>0</v>
      </c>
      <c r="J119" s="22"/>
      <c r="K119" s="20"/>
      <c r="L119" s="19"/>
      <c r="M119" s="22"/>
    </row>
    <row r="120" spans="1:13" s="4" customFormat="1" ht="15" hidden="1" outlineLevel="1">
      <c r="A120" s="50" t="s">
        <v>27</v>
      </c>
      <c r="B120" s="42" t="s">
        <v>116</v>
      </c>
      <c r="C120" s="130">
        <v>320199</v>
      </c>
      <c r="D120" s="66" t="s">
        <v>117</v>
      </c>
      <c r="E120" s="67" t="s">
        <v>38</v>
      </c>
      <c r="F120" s="166"/>
      <c r="G120" s="214">
        <f t="shared" ref="G120:I120" si="22">SUM(G117:G119)</f>
        <v>13000</v>
      </c>
      <c r="H120" s="242">
        <f t="shared" si="22"/>
        <v>13000</v>
      </c>
      <c r="I120" s="243">
        <f t="shared" si="22"/>
        <v>37</v>
      </c>
      <c r="J120" s="22"/>
      <c r="K120" s="20"/>
      <c r="L120" s="19"/>
      <c r="M120" s="22"/>
    </row>
    <row r="121" spans="1:13" s="4" customFormat="1" ht="15" hidden="1" outlineLevel="1">
      <c r="A121" s="50"/>
      <c r="B121" s="41"/>
      <c r="C121" s="130"/>
      <c r="D121" s="66"/>
      <c r="E121" s="67"/>
      <c r="F121" s="166"/>
      <c r="G121" s="223"/>
      <c r="H121" s="223"/>
      <c r="I121" s="223"/>
      <c r="J121" s="22"/>
      <c r="K121" s="20"/>
      <c r="L121" s="19"/>
      <c r="M121" s="22"/>
    </row>
    <row r="122" spans="1:13" s="4" customFormat="1" ht="15" hidden="1" outlineLevel="1">
      <c r="A122" s="50"/>
      <c r="B122" s="41"/>
      <c r="C122" s="130">
        <v>328800</v>
      </c>
      <c r="D122" s="66" t="s">
        <v>118</v>
      </c>
      <c r="E122" s="67"/>
      <c r="F122" s="166"/>
      <c r="G122" s="223"/>
      <c r="H122" s="223"/>
      <c r="I122" s="223"/>
      <c r="J122" s="22"/>
      <c r="K122" s="20"/>
      <c r="L122" s="19"/>
      <c r="M122" s="22"/>
    </row>
    <row r="123" spans="1:13" s="4" customFormat="1" ht="15" hidden="1" outlineLevel="1">
      <c r="A123" s="50" t="s">
        <v>16</v>
      </c>
      <c r="B123" s="41">
        <v>4000</v>
      </c>
      <c r="C123" s="130"/>
      <c r="D123" s="152" t="s">
        <v>395</v>
      </c>
      <c r="E123" s="152" t="s">
        <v>38</v>
      </c>
      <c r="F123" s="167" t="s">
        <v>396</v>
      </c>
      <c r="G123" s="219">
        <v>150000</v>
      </c>
      <c r="H123" s="244">
        <v>0</v>
      </c>
      <c r="I123" s="215"/>
      <c r="J123" s="22"/>
      <c r="K123" s="20"/>
      <c r="L123" s="19"/>
      <c r="M123" s="56"/>
    </row>
    <row r="124" spans="1:13" s="4" customFormat="1" ht="15" hidden="1" outlineLevel="1">
      <c r="A124" s="50" t="s">
        <v>16</v>
      </c>
      <c r="B124" s="41">
        <v>1800</v>
      </c>
      <c r="C124" s="130"/>
      <c r="D124" s="152" t="s">
        <v>397</v>
      </c>
      <c r="E124" s="152" t="s">
        <v>38</v>
      </c>
      <c r="F124" s="167" t="s">
        <v>394</v>
      </c>
      <c r="G124" s="219">
        <v>-135000</v>
      </c>
      <c r="H124" s="244">
        <v>0</v>
      </c>
      <c r="I124" s="215"/>
      <c r="J124" s="22"/>
      <c r="K124" s="20"/>
      <c r="L124" s="19"/>
      <c r="M124" s="22"/>
    </row>
    <row r="125" spans="1:13" s="4" customFormat="1" ht="15" hidden="1" outlineLevel="1">
      <c r="A125" s="50" t="s">
        <v>16</v>
      </c>
      <c r="B125" s="41">
        <v>4010</v>
      </c>
      <c r="C125" s="130"/>
      <c r="D125" s="152" t="s">
        <v>398</v>
      </c>
      <c r="E125" s="152" t="s">
        <v>38</v>
      </c>
      <c r="F125" s="167" t="s">
        <v>396</v>
      </c>
      <c r="G125" s="219">
        <v>27000</v>
      </c>
      <c r="H125" s="244">
        <v>0</v>
      </c>
      <c r="I125" s="215"/>
      <c r="J125" s="22"/>
      <c r="K125" s="20"/>
      <c r="L125" s="19"/>
      <c r="M125" s="22"/>
    </row>
    <row r="126" spans="1:13" s="4" customFormat="1" ht="15" hidden="1" outlineLevel="1">
      <c r="A126" s="50" t="s">
        <v>16</v>
      </c>
      <c r="B126" s="41">
        <v>4031</v>
      </c>
      <c r="C126" s="107">
        <v>328801</v>
      </c>
      <c r="D126" s="67" t="s">
        <v>65</v>
      </c>
      <c r="E126" s="67" t="s">
        <v>38</v>
      </c>
      <c r="F126" s="85"/>
      <c r="G126" s="219">
        <v>1000</v>
      </c>
      <c r="H126" s="244">
        <v>1000</v>
      </c>
      <c r="I126" s="246">
        <v>0</v>
      </c>
      <c r="J126" s="22"/>
      <c r="K126" s="20"/>
      <c r="L126" s="19"/>
      <c r="M126" s="22"/>
    </row>
    <row r="127" spans="1:13" s="4" customFormat="1" ht="15" hidden="1" outlineLevel="1">
      <c r="A127" s="50" t="s">
        <v>16</v>
      </c>
      <c r="B127" s="41">
        <v>4001</v>
      </c>
      <c r="C127" s="107">
        <v>328811</v>
      </c>
      <c r="D127" s="67" t="s">
        <v>119</v>
      </c>
      <c r="E127" s="67" t="s">
        <v>38</v>
      </c>
      <c r="F127" s="85"/>
      <c r="G127" s="219">
        <v>5000</v>
      </c>
      <c r="H127" s="244">
        <v>26000</v>
      </c>
      <c r="I127" s="246">
        <v>24252</v>
      </c>
      <c r="J127" s="22"/>
      <c r="K127" s="20"/>
      <c r="L127" s="19"/>
      <c r="M127" s="22"/>
    </row>
    <row r="128" spans="1:13" s="4" customFormat="1" ht="15" hidden="1" outlineLevel="1">
      <c r="A128" s="50" t="s">
        <v>16</v>
      </c>
      <c r="B128" s="41">
        <v>4030</v>
      </c>
      <c r="C128" s="107">
        <v>328831</v>
      </c>
      <c r="D128" s="67" t="s">
        <v>120</v>
      </c>
      <c r="E128" s="67" t="s">
        <v>38</v>
      </c>
      <c r="F128" s="85" t="s">
        <v>399</v>
      </c>
      <c r="G128" s="219">
        <v>51500</v>
      </c>
      <c r="H128" s="244">
        <v>45500</v>
      </c>
      <c r="I128" s="246">
        <v>37107</v>
      </c>
      <c r="J128" s="22"/>
      <c r="K128" s="20"/>
      <c r="L128" s="19"/>
      <c r="M128" s="22"/>
    </row>
    <row r="129" spans="1:15" s="4" customFormat="1" ht="15" hidden="1" outlineLevel="1">
      <c r="A129" s="50" t="s">
        <v>16</v>
      </c>
      <c r="B129" s="41">
        <v>5120</v>
      </c>
      <c r="C129" s="107">
        <v>328841</v>
      </c>
      <c r="D129" s="67" t="s">
        <v>121</v>
      </c>
      <c r="E129" s="67" t="s">
        <v>38</v>
      </c>
      <c r="F129" s="85"/>
      <c r="G129" s="219">
        <v>15000</v>
      </c>
      <c r="H129" s="244">
        <v>0</v>
      </c>
      <c r="I129" s="246">
        <v>0</v>
      </c>
      <c r="J129" s="22"/>
      <c r="K129" s="20"/>
      <c r="L129" s="19"/>
      <c r="M129" s="22"/>
    </row>
    <row r="130" spans="1:15" ht="15" hidden="1" outlineLevel="1">
      <c r="A130" s="50" t="s">
        <v>16</v>
      </c>
      <c r="B130" s="41">
        <v>4020</v>
      </c>
      <c r="C130" s="107">
        <v>328851</v>
      </c>
      <c r="D130" s="67" t="s">
        <v>122</v>
      </c>
      <c r="E130" s="67" t="s">
        <v>38</v>
      </c>
      <c r="F130" s="85"/>
      <c r="G130" s="219">
        <v>0</v>
      </c>
      <c r="H130" s="244">
        <v>0</v>
      </c>
      <c r="I130" s="246">
        <v>0</v>
      </c>
      <c r="J130" s="22"/>
      <c r="K130" s="20"/>
      <c r="L130" s="19"/>
      <c r="M130" s="94"/>
    </row>
    <row r="131" spans="1:15" ht="15" hidden="1" outlineLevel="1">
      <c r="A131" s="50" t="s">
        <v>16</v>
      </c>
      <c r="B131" s="42" t="s">
        <v>95</v>
      </c>
      <c r="C131" s="107">
        <v>328861</v>
      </c>
      <c r="D131" s="67" t="s">
        <v>123</v>
      </c>
      <c r="E131" s="67" t="s">
        <v>38</v>
      </c>
      <c r="F131" s="133"/>
      <c r="G131" s="220">
        <v>0</v>
      </c>
      <c r="H131" s="245">
        <v>6000</v>
      </c>
      <c r="I131" s="247">
        <v>4900</v>
      </c>
      <c r="J131" s="95"/>
      <c r="K131" s="96"/>
      <c r="L131" s="19"/>
      <c r="M131" s="94"/>
    </row>
    <row r="132" spans="1:15" ht="15" hidden="1" outlineLevel="1">
      <c r="A132" s="50" t="s">
        <v>16</v>
      </c>
      <c r="B132" s="41">
        <v>5135</v>
      </c>
      <c r="D132" s="68" t="s">
        <v>400</v>
      </c>
      <c r="E132" s="68" t="s">
        <v>38</v>
      </c>
      <c r="F132" s="168" t="s">
        <v>401</v>
      </c>
      <c r="G132" s="220">
        <v>79875</v>
      </c>
      <c r="H132" s="245">
        <v>0</v>
      </c>
      <c r="I132" s="217"/>
      <c r="J132" s="22"/>
      <c r="K132" s="22"/>
      <c r="L132" s="19"/>
      <c r="M132" s="22"/>
    </row>
    <row r="133" spans="1:15" ht="15" hidden="1" outlineLevel="1">
      <c r="A133" s="33" t="s">
        <v>27</v>
      </c>
      <c r="B133" s="42" t="s">
        <v>116</v>
      </c>
      <c r="C133" s="132">
        <v>328899</v>
      </c>
      <c r="D133" s="66" t="s">
        <v>124</v>
      </c>
      <c r="E133" s="67"/>
      <c r="F133" s="166"/>
      <c r="G133" s="214">
        <f t="shared" ref="G133:I133" si="23">SUM(G123:G132)</f>
        <v>194375</v>
      </c>
      <c r="H133" s="242">
        <f t="shared" si="23"/>
        <v>78500</v>
      </c>
      <c r="I133" s="243">
        <f t="shared" si="23"/>
        <v>66259</v>
      </c>
      <c r="J133" s="22"/>
      <c r="K133" s="22"/>
      <c r="L133" s="19"/>
      <c r="M133" s="22"/>
    </row>
    <row r="134" spans="1:15" ht="15" hidden="1" outlineLevel="1">
      <c r="B134" s="41"/>
      <c r="D134" s="67"/>
      <c r="E134" s="67"/>
      <c r="F134" s="166"/>
      <c r="G134" s="215"/>
      <c r="H134" s="215"/>
      <c r="I134" s="215"/>
      <c r="J134" s="22"/>
      <c r="K134" s="22"/>
      <c r="L134" s="19"/>
      <c r="M134" s="22"/>
    </row>
    <row r="135" spans="1:15" ht="15" hidden="1" outlineLevel="1">
      <c r="A135" s="33" t="s">
        <v>27</v>
      </c>
      <c r="B135" s="41">
        <v>4999</v>
      </c>
      <c r="C135" s="132">
        <v>399999</v>
      </c>
      <c r="D135" s="66" t="s">
        <v>125</v>
      </c>
      <c r="E135" s="67" t="s">
        <v>38</v>
      </c>
      <c r="F135" s="85"/>
      <c r="G135" s="214">
        <f t="shared" ref="G135:I135" si="24">G120+G133</f>
        <v>207375</v>
      </c>
      <c r="H135" s="242">
        <f t="shared" si="24"/>
        <v>91500</v>
      </c>
      <c r="I135" s="243">
        <f t="shared" si="24"/>
        <v>66296</v>
      </c>
      <c r="J135" s="95"/>
      <c r="K135" s="22"/>
      <c r="L135" s="97"/>
      <c r="M135" s="24"/>
    </row>
    <row r="136" spans="1:15" hidden="1" outlineLevel="1">
      <c r="B136" s="41"/>
      <c r="D136" s="67"/>
      <c r="E136" s="67"/>
      <c r="F136" s="85"/>
      <c r="G136" s="215"/>
      <c r="H136" s="215"/>
      <c r="I136" s="215"/>
      <c r="J136" s="5"/>
      <c r="K136" s="5"/>
      <c r="L136" s="5"/>
      <c r="M136" s="5"/>
    </row>
    <row r="137" spans="1:15" collapsed="1">
      <c r="A137" s="33" t="s">
        <v>13</v>
      </c>
      <c r="B137" s="41"/>
      <c r="C137" s="130">
        <v>330000</v>
      </c>
      <c r="D137" s="63" t="s">
        <v>126</v>
      </c>
      <c r="E137" s="63" t="s">
        <v>127</v>
      </c>
      <c r="F137" s="165"/>
      <c r="G137" s="219">
        <f t="shared" ref="G137:I137" si="25">G171</f>
        <v>446789</v>
      </c>
      <c r="H137" s="244">
        <f t="shared" si="25"/>
        <v>585000</v>
      </c>
      <c r="I137" s="246">
        <f t="shared" si="25"/>
        <v>496473</v>
      </c>
      <c r="J137" s="5"/>
      <c r="K137" s="5"/>
      <c r="L137" s="5"/>
      <c r="M137" s="5"/>
    </row>
    <row r="138" spans="1:15" ht="15" hidden="1" customHeight="1" outlineLevel="1">
      <c r="A138" s="33" t="s">
        <v>13</v>
      </c>
      <c r="B138" s="41"/>
      <c r="C138" s="132">
        <v>330100</v>
      </c>
      <c r="D138" s="66" t="s">
        <v>128</v>
      </c>
      <c r="E138" s="66"/>
      <c r="F138" s="85"/>
      <c r="G138" s="219"/>
      <c r="H138" s="244"/>
      <c r="I138" s="215"/>
      <c r="J138" s="98"/>
      <c r="K138" s="97"/>
      <c r="L138" s="97"/>
      <c r="M138" s="97"/>
      <c r="N138" s="23"/>
    </row>
    <row r="139" spans="1:15" ht="15.75" hidden="1" outlineLevel="1">
      <c r="A139" s="33" t="s">
        <v>16</v>
      </c>
      <c r="B139" s="41">
        <v>3033</v>
      </c>
      <c r="C139" s="127">
        <v>330101</v>
      </c>
      <c r="D139" s="67" t="s">
        <v>129</v>
      </c>
      <c r="E139" s="67"/>
      <c r="F139" s="85"/>
      <c r="G139" s="219">
        <v>4000</v>
      </c>
      <c r="H139" s="244">
        <v>4000</v>
      </c>
      <c r="I139" s="246">
        <v>0</v>
      </c>
      <c r="J139" s="35"/>
      <c r="K139" s="19"/>
      <c r="L139" s="19"/>
      <c r="M139" s="19"/>
      <c r="N139" s="26"/>
    </row>
    <row r="140" spans="1:15" ht="15.75" hidden="1" outlineLevel="1">
      <c r="A140" s="33" t="s">
        <v>16</v>
      </c>
      <c r="B140" s="41">
        <v>3031</v>
      </c>
      <c r="C140" s="127">
        <v>330102</v>
      </c>
      <c r="D140" s="67" t="s">
        <v>130</v>
      </c>
      <c r="E140" s="67"/>
      <c r="F140" s="85"/>
      <c r="G140" s="219">
        <v>3000</v>
      </c>
      <c r="H140" s="244">
        <v>3000</v>
      </c>
      <c r="I140" s="246">
        <v>0</v>
      </c>
      <c r="J140" s="35"/>
      <c r="K140" s="19"/>
      <c r="L140" s="19"/>
      <c r="M140" s="99"/>
      <c r="N140" s="27"/>
    </row>
    <row r="141" spans="1:15" ht="15" hidden="1" customHeight="1" outlineLevel="1">
      <c r="A141" s="33" t="s">
        <v>16</v>
      </c>
      <c r="B141" s="41">
        <v>3030</v>
      </c>
      <c r="C141" s="127">
        <v>330103</v>
      </c>
      <c r="D141" s="67" t="s">
        <v>131</v>
      </c>
      <c r="E141" s="67"/>
      <c r="F141" s="85"/>
      <c r="G141" s="220">
        <v>0</v>
      </c>
      <c r="H141" s="245">
        <v>0</v>
      </c>
      <c r="I141" s="247">
        <v>0</v>
      </c>
      <c r="J141" s="89"/>
      <c r="K141" s="20"/>
      <c r="L141" s="97"/>
      <c r="M141" s="97"/>
      <c r="N141" s="24"/>
      <c r="O141" s="25"/>
    </row>
    <row r="142" spans="1:15" ht="15" hidden="1" outlineLevel="1">
      <c r="A142" s="33" t="s">
        <v>27</v>
      </c>
      <c r="B142" s="42" t="s">
        <v>88</v>
      </c>
      <c r="C142" s="132">
        <v>330199</v>
      </c>
      <c r="D142" s="66" t="s">
        <v>132</v>
      </c>
      <c r="E142" s="67"/>
      <c r="F142" s="85"/>
      <c r="G142" s="214">
        <f t="shared" ref="G142:I142" si="26">SUM(G139:G141)</f>
        <v>7000</v>
      </c>
      <c r="H142" s="242">
        <f t="shared" si="26"/>
        <v>7000</v>
      </c>
      <c r="I142" s="243">
        <f t="shared" si="26"/>
        <v>0</v>
      </c>
      <c r="J142" s="22"/>
      <c r="K142" s="100"/>
      <c r="L142" s="19"/>
      <c r="M142" s="19"/>
      <c r="N142" s="22"/>
      <c r="O142" s="26"/>
    </row>
    <row r="143" spans="1:15" ht="15" hidden="1" outlineLevel="1">
      <c r="B143" s="41"/>
      <c r="D143" s="67"/>
      <c r="E143" s="67"/>
      <c r="F143" s="85"/>
      <c r="G143" s="215"/>
      <c r="H143" s="215"/>
      <c r="I143" s="215"/>
      <c r="J143" s="22"/>
      <c r="K143" s="20"/>
      <c r="L143" s="19"/>
      <c r="M143" s="101"/>
      <c r="N143" s="22"/>
      <c r="O143" s="28"/>
    </row>
    <row r="144" spans="1:15" ht="15" hidden="1" outlineLevel="1">
      <c r="A144" s="33" t="s">
        <v>13</v>
      </c>
      <c r="B144" s="41"/>
      <c r="C144" s="132">
        <v>330200</v>
      </c>
      <c r="D144" s="66" t="s">
        <v>133</v>
      </c>
      <c r="E144" s="67"/>
      <c r="F144" s="85"/>
      <c r="G144" s="215"/>
      <c r="H144" s="215"/>
      <c r="I144" s="215"/>
      <c r="J144" s="22"/>
      <c r="K144" s="20"/>
      <c r="L144" s="19"/>
      <c r="M144" s="19"/>
      <c r="N144" s="22"/>
      <c r="O144" s="18"/>
    </row>
    <row r="145" spans="1:15" ht="15" hidden="1" outlineLevel="1">
      <c r="A145" s="33" t="s">
        <v>16</v>
      </c>
      <c r="B145" s="41"/>
      <c r="C145" s="127">
        <v>330201</v>
      </c>
      <c r="D145" s="67" t="s">
        <v>134</v>
      </c>
      <c r="E145" s="67"/>
      <c r="F145" s="85"/>
      <c r="G145" s="219">
        <v>1500</v>
      </c>
      <c r="H145" s="244">
        <v>2000</v>
      </c>
      <c r="I145" s="246">
        <v>0</v>
      </c>
      <c r="J145" s="22"/>
      <c r="K145" s="20"/>
      <c r="L145" s="19"/>
      <c r="M145" s="19"/>
      <c r="N145" s="22"/>
      <c r="O145" s="18"/>
    </row>
    <row r="146" spans="1:15" ht="15" hidden="1" outlineLevel="1">
      <c r="A146" s="33" t="s">
        <v>16</v>
      </c>
      <c r="B146" s="41"/>
      <c r="C146" s="127">
        <v>330202</v>
      </c>
      <c r="D146" s="67" t="s">
        <v>135</v>
      </c>
      <c r="E146" s="67"/>
      <c r="F146" s="85"/>
      <c r="G146" s="219">
        <v>10000</v>
      </c>
      <c r="H146" s="244">
        <v>13000</v>
      </c>
      <c r="I146" s="246">
        <v>8042</v>
      </c>
      <c r="J146" s="22"/>
      <c r="K146" s="20"/>
      <c r="L146" s="19"/>
      <c r="M146" s="19"/>
      <c r="N146" s="22"/>
      <c r="O146" s="18"/>
    </row>
    <row r="147" spans="1:15" ht="15" hidden="1" outlineLevel="1">
      <c r="A147" s="33" t="s">
        <v>16</v>
      </c>
      <c r="B147" s="41"/>
      <c r="C147" s="127">
        <v>330203</v>
      </c>
      <c r="D147" s="67" t="s">
        <v>136</v>
      </c>
      <c r="E147" s="67"/>
      <c r="F147" s="85"/>
      <c r="G147" s="219">
        <v>0</v>
      </c>
      <c r="H147" s="244">
        <v>0</v>
      </c>
      <c r="I147" s="246">
        <v>542</v>
      </c>
      <c r="J147" s="22"/>
      <c r="K147" s="20"/>
      <c r="L147" s="19"/>
      <c r="M147" s="19"/>
      <c r="N147" s="22"/>
      <c r="O147" s="18"/>
    </row>
    <row r="148" spans="1:15" ht="15" hidden="1" outlineLevel="1">
      <c r="A148" s="33" t="s">
        <v>16</v>
      </c>
      <c r="B148" s="41">
        <v>3002</v>
      </c>
      <c r="C148" s="127">
        <v>330205</v>
      </c>
      <c r="D148" s="67" t="s">
        <v>137</v>
      </c>
      <c r="E148" s="67"/>
      <c r="F148" s="133"/>
      <c r="G148" s="225">
        <v>340489</v>
      </c>
      <c r="H148" s="248">
        <f>427000-79000</f>
        <v>348000</v>
      </c>
      <c r="I148" s="264">
        <v>347901</v>
      </c>
      <c r="J148" s="22"/>
      <c r="K148" s="20"/>
      <c r="L148" s="19"/>
      <c r="M148" s="19"/>
      <c r="N148" s="22"/>
      <c r="O148" s="18"/>
    </row>
    <row r="149" spans="1:15" ht="15" hidden="1" outlineLevel="1">
      <c r="A149" s="33" t="s">
        <v>16</v>
      </c>
      <c r="B149" s="41">
        <v>1710</v>
      </c>
      <c r="D149" s="81" t="s">
        <v>402</v>
      </c>
      <c r="E149" s="81"/>
      <c r="F149" s="169" t="s">
        <v>394</v>
      </c>
      <c r="G149" s="220">
        <v>-170000</v>
      </c>
      <c r="H149" s="245">
        <v>0</v>
      </c>
      <c r="I149" s="247"/>
      <c r="J149" s="22"/>
      <c r="K149" s="20"/>
      <c r="L149" s="19"/>
      <c r="M149" s="19"/>
      <c r="N149" s="22"/>
      <c r="O149" s="29"/>
    </row>
    <row r="150" spans="1:15" ht="15" hidden="1" outlineLevel="1">
      <c r="A150" s="33" t="s">
        <v>27</v>
      </c>
      <c r="B150" s="42" t="s">
        <v>88</v>
      </c>
      <c r="C150" s="132">
        <v>330299</v>
      </c>
      <c r="D150" s="66" t="s">
        <v>138</v>
      </c>
      <c r="E150" s="67"/>
      <c r="F150" s="85"/>
      <c r="G150" s="214">
        <f>SUM(G145:G149)</f>
        <v>181989</v>
      </c>
      <c r="H150" s="242">
        <f t="shared" ref="H150:I150" si="27">SUM(H145:H148)</f>
        <v>363000</v>
      </c>
      <c r="I150" s="243">
        <f t="shared" si="27"/>
        <v>356485</v>
      </c>
      <c r="J150" s="22"/>
      <c r="K150" s="20"/>
      <c r="L150" s="19"/>
      <c r="M150" s="19"/>
      <c r="N150" s="22"/>
      <c r="O150" s="30"/>
    </row>
    <row r="151" spans="1:15" ht="15" hidden="1" outlineLevel="1">
      <c r="B151" s="41"/>
      <c r="D151" s="67"/>
      <c r="E151" s="67"/>
      <c r="F151" s="85"/>
      <c r="G151" s="215"/>
      <c r="H151" s="215"/>
      <c r="I151" s="215"/>
      <c r="J151" s="22"/>
      <c r="K151" s="20"/>
      <c r="L151" s="19"/>
      <c r="M151" s="19"/>
      <c r="N151" s="22"/>
      <c r="O151" s="18"/>
    </row>
    <row r="152" spans="1:15" ht="15" hidden="1" outlineLevel="1">
      <c r="A152" s="33" t="s">
        <v>13</v>
      </c>
      <c r="B152" s="41">
        <v>3010</v>
      </c>
      <c r="C152" s="132">
        <v>330300</v>
      </c>
      <c r="D152" s="66" t="s">
        <v>139</v>
      </c>
      <c r="E152" s="67"/>
      <c r="F152" s="85"/>
      <c r="G152" s="215"/>
      <c r="H152" s="215"/>
      <c r="I152" s="215"/>
      <c r="J152" s="22"/>
      <c r="K152" s="20"/>
      <c r="L152" s="19"/>
      <c r="M152" s="19"/>
      <c r="N152" s="22"/>
      <c r="O152" s="31"/>
    </row>
    <row r="153" spans="1:15" ht="15" hidden="1" outlineLevel="1">
      <c r="A153" s="33" t="s">
        <v>16</v>
      </c>
      <c r="B153" s="42" t="s">
        <v>95</v>
      </c>
      <c r="C153" s="127">
        <v>330301</v>
      </c>
      <c r="D153" s="67" t="s">
        <v>140</v>
      </c>
      <c r="E153" s="67"/>
      <c r="F153" s="85"/>
      <c r="G153" s="219">
        <v>0</v>
      </c>
      <c r="H153" s="244">
        <v>0</v>
      </c>
      <c r="I153" s="246">
        <v>0</v>
      </c>
      <c r="J153" s="22"/>
      <c r="K153" s="20"/>
      <c r="L153" s="19"/>
      <c r="M153" s="19"/>
      <c r="N153" s="22"/>
      <c r="O153" s="31"/>
    </row>
    <row r="154" spans="1:15" ht="15" hidden="1" outlineLevel="1">
      <c r="A154" s="33" t="s">
        <v>16</v>
      </c>
      <c r="B154" s="42" t="s">
        <v>95</v>
      </c>
      <c r="C154" s="127">
        <v>330302</v>
      </c>
      <c r="D154" s="67" t="s">
        <v>141</v>
      </c>
      <c r="E154" s="67"/>
      <c r="F154" s="85"/>
      <c r="G154" s="219">
        <f t="shared" ref="G154" si="28">SUM(G153)</f>
        <v>0</v>
      </c>
      <c r="H154" s="244">
        <f t="shared" ref="H154:H156" si="29">SUM(H153)</f>
        <v>0</v>
      </c>
      <c r="I154" s="246">
        <v>4300</v>
      </c>
      <c r="J154" s="22"/>
      <c r="K154" s="20"/>
      <c r="L154" s="19"/>
      <c r="M154" s="19"/>
      <c r="N154" s="22"/>
      <c r="O154" s="28"/>
    </row>
    <row r="155" spans="1:15" ht="15" hidden="1" outlineLevel="1">
      <c r="A155" s="33" t="s">
        <v>16</v>
      </c>
      <c r="B155" s="42" t="s">
        <v>95</v>
      </c>
      <c r="C155" s="127">
        <v>330303</v>
      </c>
      <c r="D155" s="67" t="s">
        <v>142</v>
      </c>
      <c r="E155" s="67"/>
      <c r="F155" s="85"/>
      <c r="G155" s="219">
        <f t="shared" ref="G155:G156" si="30">SUM(G154)</f>
        <v>0</v>
      </c>
      <c r="H155" s="244">
        <v>0</v>
      </c>
      <c r="I155" s="246">
        <v>0</v>
      </c>
      <c r="J155" s="22"/>
      <c r="K155" s="22"/>
      <c r="L155" s="19"/>
      <c r="M155" s="19"/>
      <c r="N155" s="22"/>
      <c r="O155" s="18"/>
    </row>
    <row r="156" spans="1:15" ht="15" hidden="1" outlineLevel="1">
      <c r="A156" s="33" t="s">
        <v>16</v>
      </c>
      <c r="B156" s="42"/>
      <c r="C156" s="127">
        <v>330304</v>
      </c>
      <c r="D156" s="67" t="s">
        <v>143</v>
      </c>
      <c r="E156" s="67"/>
      <c r="F156" s="85"/>
      <c r="G156" s="220">
        <f t="shared" si="30"/>
        <v>0</v>
      </c>
      <c r="H156" s="245">
        <f t="shared" si="29"/>
        <v>0</v>
      </c>
      <c r="I156" s="247">
        <v>10863</v>
      </c>
      <c r="J156" s="22"/>
      <c r="K156" s="22"/>
      <c r="L156" s="19"/>
      <c r="M156" s="19"/>
      <c r="N156" s="22"/>
      <c r="O156" s="18"/>
    </row>
    <row r="157" spans="1:15" ht="15" hidden="1" outlineLevel="1">
      <c r="A157" s="33" t="s">
        <v>27</v>
      </c>
      <c r="B157" s="42" t="s">
        <v>88</v>
      </c>
      <c r="C157" s="132">
        <v>330399</v>
      </c>
      <c r="D157" s="66" t="s">
        <v>144</v>
      </c>
      <c r="E157" s="67"/>
      <c r="F157" s="85"/>
      <c r="G157" s="214">
        <v>37000</v>
      </c>
      <c r="H157" s="242">
        <v>38000</v>
      </c>
      <c r="I157" s="243">
        <f t="shared" ref="I157" si="31">SUM(I153:I156)</f>
        <v>15163</v>
      </c>
      <c r="J157" s="22"/>
      <c r="K157" s="19"/>
      <c r="L157" s="19"/>
      <c r="M157" s="19"/>
      <c r="N157" s="22"/>
      <c r="O157" s="28"/>
    </row>
    <row r="158" spans="1:15" ht="15" hidden="1" outlineLevel="1">
      <c r="B158" s="41"/>
      <c r="D158" s="66"/>
      <c r="E158" s="67"/>
      <c r="F158" s="85"/>
      <c r="G158" s="223"/>
      <c r="H158" s="223"/>
      <c r="I158" s="223"/>
      <c r="J158" s="22"/>
      <c r="K158" s="19"/>
      <c r="L158" s="19"/>
      <c r="M158" s="19"/>
      <c r="N158" s="22"/>
      <c r="O158" s="28"/>
    </row>
    <row r="159" spans="1:15" ht="15" hidden="1" outlineLevel="1">
      <c r="A159" s="33" t="s">
        <v>13</v>
      </c>
      <c r="B159" s="41"/>
      <c r="C159" s="127">
        <v>338800</v>
      </c>
      <c r="D159" s="66" t="s">
        <v>145</v>
      </c>
      <c r="E159" s="67"/>
      <c r="F159" s="85"/>
      <c r="G159" s="215"/>
      <c r="H159" s="215"/>
      <c r="I159" s="215"/>
      <c r="J159" s="22"/>
      <c r="K159" s="19"/>
      <c r="L159" s="19"/>
      <c r="M159" s="19"/>
      <c r="N159" s="22"/>
      <c r="O159"/>
    </row>
    <row r="160" spans="1:15" ht="15" hidden="1" outlineLevel="1">
      <c r="A160" s="33" t="s">
        <v>16</v>
      </c>
      <c r="B160" s="41"/>
      <c r="C160" s="127">
        <v>338801</v>
      </c>
      <c r="D160" s="67" t="s">
        <v>146</v>
      </c>
      <c r="E160" s="67"/>
      <c r="F160" s="85"/>
      <c r="G160" s="219">
        <v>0</v>
      </c>
      <c r="H160" s="244">
        <v>0</v>
      </c>
      <c r="I160" s="246">
        <v>1125</v>
      </c>
      <c r="J160" s="22"/>
      <c r="K160" s="19"/>
      <c r="L160" s="19"/>
      <c r="M160" s="19"/>
      <c r="N160" s="22"/>
      <c r="O160"/>
    </row>
    <row r="161" spans="1:15" ht="15" hidden="1" outlineLevel="1">
      <c r="A161" s="33" t="s">
        <v>16</v>
      </c>
      <c r="B161" s="41">
        <v>3011</v>
      </c>
      <c r="C161" s="127">
        <v>338811</v>
      </c>
      <c r="D161" s="67" t="s">
        <v>147</v>
      </c>
      <c r="E161" s="56"/>
      <c r="F161" s="170"/>
      <c r="G161" s="219">
        <v>43000</v>
      </c>
      <c r="H161" s="249">
        <v>97500</v>
      </c>
      <c r="I161" s="265">
        <v>68920</v>
      </c>
      <c r="J161" s="22"/>
      <c r="K161" s="19"/>
      <c r="L161" s="19"/>
      <c r="M161" s="19"/>
      <c r="N161" s="22"/>
      <c r="O161"/>
    </row>
    <row r="162" spans="1:15" ht="15" hidden="1" outlineLevel="1">
      <c r="A162" s="33" t="s">
        <v>16</v>
      </c>
      <c r="B162" s="41">
        <v>3012</v>
      </c>
      <c r="D162" s="81" t="s">
        <v>48</v>
      </c>
      <c r="E162" s="82"/>
      <c r="F162" s="171" t="s">
        <v>403</v>
      </c>
      <c r="G162" s="219">
        <v>-6000</v>
      </c>
      <c r="H162" s="171">
        <v>0</v>
      </c>
      <c r="I162" s="170"/>
      <c r="J162" s="22"/>
      <c r="K162" s="19"/>
      <c r="L162" s="19"/>
      <c r="M162" s="19"/>
      <c r="N162" s="22"/>
      <c r="O162"/>
    </row>
    <row r="163" spans="1:15" ht="15" hidden="1" outlineLevel="1">
      <c r="A163" s="33" t="s">
        <v>16</v>
      </c>
      <c r="B163" s="41">
        <v>3000</v>
      </c>
      <c r="C163" s="127">
        <v>338821</v>
      </c>
      <c r="D163" s="67" t="s">
        <v>148</v>
      </c>
      <c r="E163" s="67"/>
      <c r="F163" s="85"/>
      <c r="G163" s="219">
        <v>20000</v>
      </c>
      <c r="H163" s="244">
        <v>20000</v>
      </c>
      <c r="I163" s="246">
        <v>21917</v>
      </c>
      <c r="J163" s="22"/>
      <c r="K163" s="19"/>
      <c r="L163" s="19"/>
      <c r="M163" s="19"/>
      <c r="N163" s="22"/>
      <c r="O163"/>
    </row>
    <row r="164" spans="1:15" ht="15" hidden="1" outlineLevel="1">
      <c r="A164" s="33" t="s">
        <v>16</v>
      </c>
      <c r="B164" s="41">
        <v>3001</v>
      </c>
      <c r="C164" s="127">
        <v>338822</v>
      </c>
      <c r="D164" s="67" t="s">
        <v>149</v>
      </c>
      <c r="E164" s="67"/>
      <c r="F164" s="85"/>
      <c r="G164" s="219">
        <v>27000</v>
      </c>
      <c r="H164" s="244">
        <v>26000</v>
      </c>
      <c r="I164" s="246">
        <v>16750</v>
      </c>
      <c r="J164" s="22"/>
      <c r="K164" s="19"/>
      <c r="L164" s="19"/>
      <c r="M164" s="19"/>
      <c r="N164" s="22"/>
      <c r="O164"/>
    </row>
    <row r="165" spans="1:15" ht="15" hidden="1" outlineLevel="1">
      <c r="A165" s="33" t="s">
        <v>16</v>
      </c>
      <c r="B165" s="41">
        <v>3005</v>
      </c>
      <c r="C165" s="127">
        <v>338825</v>
      </c>
      <c r="D165" s="67" t="s">
        <v>150</v>
      </c>
      <c r="E165" s="67"/>
      <c r="F165" s="85"/>
      <c r="G165" s="219">
        <v>6000</v>
      </c>
      <c r="H165" s="244">
        <v>10000</v>
      </c>
      <c r="I165" s="246">
        <v>6500</v>
      </c>
      <c r="J165" s="22"/>
      <c r="K165" s="19"/>
      <c r="L165" s="19"/>
      <c r="M165" s="19"/>
      <c r="N165" s="22"/>
      <c r="O165" s="28"/>
    </row>
    <row r="166" spans="1:15" ht="15" hidden="1" outlineLevel="1">
      <c r="A166" s="33" t="s">
        <v>16</v>
      </c>
      <c r="B166" s="46">
        <v>3027</v>
      </c>
      <c r="C166" s="127">
        <v>338827</v>
      </c>
      <c r="D166" s="67" t="s">
        <v>151</v>
      </c>
      <c r="E166" s="67"/>
      <c r="F166" s="85"/>
      <c r="G166" s="219">
        <v>0</v>
      </c>
      <c r="H166" s="244">
        <v>11000</v>
      </c>
      <c r="I166" s="246">
        <v>1939</v>
      </c>
      <c r="J166" s="22"/>
      <c r="K166" s="19"/>
      <c r="L166" s="19"/>
      <c r="M166" s="19"/>
      <c r="N166" s="22"/>
      <c r="O166"/>
    </row>
    <row r="167" spans="1:15" ht="15" hidden="1" outlineLevel="1">
      <c r="A167" s="33" t="s">
        <v>16</v>
      </c>
      <c r="B167" s="41">
        <v>30020</v>
      </c>
      <c r="D167" s="81" t="s">
        <v>404</v>
      </c>
      <c r="E167" s="81"/>
      <c r="F167" s="169" t="s">
        <v>405</v>
      </c>
      <c r="G167" s="219">
        <v>143000</v>
      </c>
      <c r="H167" s="244">
        <v>0</v>
      </c>
      <c r="I167" s="215"/>
      <c r="J167" s="22"/>
      <c r="K167" s="19"/>
      <c r="L167" s="19"/>
      <c r="M167" s="19"/>
      <c r="N167" s="22"/>
      <c r="O167"/>
    </row>
    <row r="168" spans="1:15" ht="15" hidden="1" outlineLevel="1">
      <c r="A168" s="33" t="s">
        <v>16</v>
      </c>
      <c r="B168" s="46">
        <v>3070</v>
      </c>
      <c r="C168" s="127">
        <v>338870</v>
      </c>
      <c r="D168" s="67" t="s">
        <v>152</v>
      </c>
      <c r="E168" s="56"/>
      <c r="F168" s="172"/>
      <c r="G168" s="220">
        <v>-12200</v>
      </c>
      <c r="H168" s="245">
        <v>12500</v>
      </c>
      <c r="I168" s="247">
        <v>7674</v>
      </c>
      <c r="J168" s="22"/>
      <c r="K168" s="19"/>
      <c r="L168" s="19"/>
      <c r="M168" s="19"/>
      <c r="N168" s="22"/>
      <c r="O168"/>
    </row>
    <row r="169" spans="1:15" ht="15" hidden="1" outlineLevel="1">
      <c r="A169" s="33" t="s">
        <v>27</v>
      </c>
      <c r="B169" s="41"/>
      <c r="C169" s="132">
        <v>338899</v>
      </c>
      <c r="D169" s="66" t="s">
        <v>153</v>
      </c>
      <c r="E169" s="67"/>
      <c r="F169" s="85"/>
      <c r="G169" s="214">
        <f t="shared" ref="G169:I169" si="32">SUM(G160:G168)</f>
        <v>220800</v>
      </c>
      <c r="H169" s="242">
        <f t="shared" si="32"/>
        <v>177000</v>
      </c>
      <c r="I169" s="243">
        <f t="shared" si="32"/>
        <v>124825</v>
      </c>
      <c r="J169" s="5"/>
      <c r="K169" s="19"/>
      <c r="L169" s="19"/>
      <c r="M169" s="97"/>
      <c r="N169" s="22"/>
      <c r="O169" s="32"/>
    </row>
    <row r="170" spans="1:15" ht="15" hidden="1" outlineLevel="1">
      <c r="B170" s="41"/>
      <c r="D170" s="67"/>
      <c r="E170" s="67"/>
      <c r="F170" s="85"/>
      <c r="G170" s="215"/>
      <c r="H170" s="244"/>
      <c r="I170" s="215"/>
      <c r="J170" s="95"/>
      <c r="K170" s="19"/>
      <c r="L170" s="19"/>
      <c r="M170" s="19"/>
      <c r="N170" s="22"/>
      <c r="O170" s="18"/>
    </row>
    <row r="171" spans="1:15" ht="15" hidden="1" outlineLevel="1">
      <c r="A171" s="33" t="s">
        <v>27</v>
      </c>
      <c r="B171" s="41"/>
      <c r="C171" s="132">
        <v>399999</v>
      </c>
      <c r="D171" s="66" t="s">
        <v>154</v>
      </c>
      <c r="E171" s="67"/>
      <c r="F171" s="85"/>
      <c r="G171" s="214">
        <f t="shared" ref="G171:I171" si="33">G142+G150+G157+G169</f>
        <v>446789</v>
      </c>
      <c r="H171" s="242">
        <f t="shared" si="33"/>
        <v>585000</v>
      </c>
      <c r="I171" s="243">
        <f t="shared" si="33"/>
        <v>496473</v>
      </c>
      <c r="J171" s="22"/>
      <c r="K171" s="19"/>
      <c r="L171" s="22"/>
      <c r="M171" s="22"/>
      <c r="N171"/>
      <c r="O171"/>
    </row>
    <row r="172" spans="1:15" ht="15" hidden="1" outlineLevel="1">
      <c r="B172" s="41"/>
      <c r="D172" s="67"/>
      <c r="E172" s="67"/>
      <c r="F172" s="85"/>
      <c r="G172" s="215"/>
      <c r="H172" s="244"/>
      <c r="I172" s="215"/>
      <c r="J172" s="22"/>
      <c r="K172" s="22"/>
      <c r="L172" s="22"/>
      <c r="M172" s="22"/>
      <c r="N172"/>
      <c r="O172"/>
    </row>
    <row r="173" spans="1:15" ht="15" collapsed="1">
      <c r="A173" s="33" t="s">
        <v>13</v>
      </c>
      <c r="B173" s="41"/>
      <c r="C173" s="130">
        <v>340000</v>
      </c>
      <c r="D173" s="195" t="s">
        <v>155</v>
      </c>
      <c r="E173" s="63" t="s">
        <v>31</v>
      </c>
      <c r="F173" s="165"/>
      <c r="G173" s="219">
        <f t="shared" ref="G173:I173" si="34">G202</f>
        <v>396000</v>
      </c>
      <c r="H173" s="244">
        <f t="shared" si="34"/>
        <v>453000</v>
      </c>
      <c r="I173" s="246">
        <f t="shared" si="34"/>
        <v>538143</v>
      </c>
      <c r="J173" s="22"/>
      <c r="K173" s="22"/>
      <c r="L173" s="5"/>
      <c r="M173" s="5"/>
    </row>
    <row r="174" spans="1:15" ht="15" hidden="1" outlineLevel="1">
      <c r="A174" s="33" t="s">
        <v>13</v>
      </c>
      <c r="B174" s="41"/>
      <c r="C174" s="132">
        <v>340100</v>
      </c>
      <c r="D174" s="66" t="s">
        <v>156</v>
      </c>
      <c r="E174" s="66"/>
      <c r="F174" s="85"/>
      <c r="G174" s="219"/>
      <c r="H174" s="244"/>
      <c r="I174" s="215"/>
      <c r="J174" s="20"/>
      <c r="K174" s="20"/>
      <c r="L174" s="88"/>
      <c r="M174" s="5"/>
    </row>
    <row r="175" spans="1:15" ht="15" hidden="1" outlineLevel="1">
      <c r="A175" s="55" t="s">
        <v>16</v>
      </c>
      <c r="B175" s="41">
        <v>5093</v>
      </c>
      <c r="C175" s="127">
        <v>340101</v>
      </c>
      <c r="D175" s="67" t="s">
        <v>157</v>
      </c>
      <c r="E175" s="67"/>
      <c r="F175" s="85"/>
      <c r="G175" s="219"/>
      <c r="H175" s="244">
        <v>2000</v>
      </c>
      <c r="I175" s="246">
        <v>0</v>
      </c>
      <c r="J175" s="20"/>
      <c r="K175" s="20"/>
      <c r="L175" s="88"/>
      <c r="M175" s="5"/>
    </row>
    <row r="176" spans="1:15" ht="15" hidden="1" outlineLevel="1">
      <c r="A176" s="55" t="s">
        <v>16</v>
      </c>
      <c r="B176" s="41">
        <v>5071</v>
      </c>
      <c r="C176" s="127">
        <v>340102</v>
      </c>
      <c r="D176" s="67" t="s">
        <v>73</v>
      </c>
      <c r="E176" s="67"/>
      <c r="F176" s="85"/>
      <c r="G176" s="219">
        <v>2000</v>
      </c>
      <c r="H176" s="244">
        <v>4000</v>
      </c>
      <c r="I176" s="246">
        <v>3978</v>
      </c>
      <c r="J176" s="20"/>
      <c r="K176" s="20"/>
      <c r="L176" s="20"/>
      <c r="M176" s="5"/>
    </row>
    <row r="177" spans="1:14" ht="15" hidden="1" outlineLevel="1">
      <c r="A177" s="55" t="s">
        <v>16</v>
      </c>
      <c r="B177" s="41">
        <v>5092</v>
      </c>
      <c r="C177" s="127">
        <v>340103</v>
      </c>
      <c r="D177" s="67" t="s">
        <v>158</v>
      </c>
      <c r="E177" s="67"/>
      <c r="F177" s="85"/>
      <c r="G177" s="219">
        <v>5000</v>
      </c>
      <c r="H177" s="244">
        <v>2000</v>
      </c>
      <c r="I177" s="246">
        <v>3667</v>
      </c>
      <c r="J177" s="20"/>
      <c r="K177" s="20"/>
      <c r="L177" s="20"/>
      <c r="M177" s="5"/>
    </row>
    <row r="178" spans="1:14" ht="15" hidden="1" outlineLevel="1">
      <c r="A178" s="55" t="s">
        <v>16</v>
      </c>
      <c r="B178" s="41"/>
      <c r="C178" s="127">
        <v>340109</v>
      </c>
      <c r="D178" s="67" t="s">
        <v>159</v>
      </c>
      <c r="E178" s="67"/>
      <c r="F178" s="85"/>
      <c r="G178" s="220"/>
      <c r="H178" s="245">
        <v>0</v>
      </c>
      <c r="I178" s="247">
        <v>1164</v>
      </c>
      <c r="J178" s="20"/>
      <c r="K178" s="20"/>
      <c r="L178" s="20"/>
      <c r="M178" s="5"/>
    </row>
    <row r="179" spans="1:14" ht="15" hidden="1" outlineLevel="1">
      <c r="A179" s="33" t="s">
        <v>27</v>
      </c>
      <c r="B179" s="44">
        <v>5079</v>
      </c>
      <c r="C179" s="132">
        <v>340199</v>
      </c>
      <c r="D179" s="66" t="s">
        <v>117</v>
      </c>
      <c r="E179" s="67"/>
      <c r="F179" s="85"/>
      <c r="G179" s="214">
        <f>SUM(G175:G177)</f>
        <v>7000</v>
      </c>
      <c r="H179" s="242">
        <f>SUM(H175:H177)</f>
        <v>8000</v>
      </c>
      <c r="I179" s="243">
        <f>SUM(I175:I178)</f>
        <v>8809</v>
      </c>
      <c r="J179" s="20"/>
      <c r="K179" s="20"/>
      <c r="L179" s="20"/>
      <c r="M179" s="5"/>
    </row>
    <row r="180" spans="1:14" ht="15" hidden="1" outlineLevel="1">
      <c r="B180" s="41"/>
      <c r="D180" s="66"/>
      <c r="E180" s="67"/>
      <c r="F180" s="85"/>
      <c r="G180" s="223"/>
      <c r="H180" s="215"/>
      <c r="I180" s="215"/>
      <c r="J180" s="20"/>
      <c r="K180" s="20"/>
      <c r="L180" s="20"/>
      <c r="M180" s="5"/>
    </row>
    <row r="181" spans="1:14" ht="15" hidden="1" outlineLevel="1">
      <c r="A181" s="33" t="s">
        <v>13</v>
      </c>
      <c r="B181" s="41"/>
      <c r="C181" s="132">
        <v>340200</v>
      </c>
      <c r="D181" s="66" t="s">
        <v>160</v>
      </c>
      <c r="E181" s="67"/>
      <c r="F181" s="85"/>
      <c r="G181" s="215"/>
      <c r="H181" s="215"/>
      <c r="I181" s="215"/>
      <c r="J181" s="20"/>
      <c r="K181" s="20"/>
      <c r="L181" s="20"/>
      <c r="M181" s="5"/>
    </row>
    <row r="182" spans="1:14" ht="15" hidden="1" outlineLevel="1">
      <c r="A182" s="55" t="s">
        <v>16</v>
      </c>
      <c r="B182" s="41">
        <v>5082</v>
      </c>
      <c r="C182" s="127">
        <v>340201</v>
      </c>
      <c r="D182" s="67" t="s">
        <v>406</v>
      </c>
      <c r="E182" s="68"/>
      <c r="F182" s="85"/>
      <c r="G182" s="219">
        <v>55000</v>
      </c>
      <c r="H182" s="244">
        <v>0</v>
      </c>
      <c r="I182" s="246">
        <v>0</v>
      </c>
      <c r="J182" s="20"/>
      <c r="K182" s="20"/>
      <c r="L182" s="20"/>
      <c r="M182" s="5"/>
    </row>
    <row r="183" spans="1:14" ht="15" hidden="1" outlineLevel="1">
      <c r="A183" s="147" t="s">
        <v>16</v>
      </c>
      <c r="B183" s="148"/>
      <c r="C183" s="149">
        <v>340202</v>
      </c>
      <c r="D183" s="196" t="s">
        <v>407</v>
      </c>
      <c r="E183" s="68"/>
      <c r="F183" s="85"/>
      <c r="G183" s="219"/>
      <c r="H183" s="244"/>
      <c r="I183" s="246"/>
      <c r="J183" s="121" t="s">
        <v>408</v>
      </c>
      <c r="K183" s="103"/>
      <c r="L183" s="103"/>
      <c r="M183" s="104"/>
      <c r="N183" s="108" t="s">
        <v>409</v>
      </c>
    </row>
    <row r="184" spans="1:14" hidden="1" outlineLevel="1">
      <c r="A184" s="55" t="s">
        <v>16</v>
      </c>
      <c r="B184" s="41">
        <v>5080</v>
      </c>
      <c r="C184" s="127">
        <v>340205</v>
      </c>
      <c r="D184" s="67" t="s">
        <v>162</v>
      </c>
      <c r="E184" s="68"/>
      <c r="F184" s="85" t="s">
        <v>410</v>
      </c>
      <c r="G184" s="219">
        <v>15000</v>
      </c>
      <c r="H184" s="244">
        <v>0</v>
      </c>
      <c r="I184" s="246">
        <v>10758</v>
      </c>
      <c r="J184" s="122" t="s">
        <v>411</v>
      </c>
      <c r="K184" s="123" t="s">
        <v>412</v>
      </c>
      <c r="L184" s="124" t="s">
        <v>413</v>
      </c>
      <c r="M184" s="125" t="s">
        <v>414</v>
      </c>
      <c r="N184" s="109" t="s">
        <v>415</v>
      </c>
    </row>
    <row r="185" spans="1:14" hidden="1" outlineLevel="1">
      <c r="A185" s="55" t="s">
        <v>16</v>
      </c>
      <c r="B185" s="41">
        <v>5083</v>
      </c>
      <c r="C185" s="127">
        <v>340207</v>
      </c>
      <c r="D185" s="67" t="s">
        <v>163</v>
      </c>
      <c r="E185" s="67"/>
      <c r="F185" s="85"/>
      <c r="G185" s="219">
        <v>60000</v>
      </c>
      <c r="H185" s="244">
        <v>14000</v>
      </c>
      <c r="I185" s="246">
        <v>5000</v>
      </c>
      <c r="J185" s="110">
        <f>37*52</f>
        <v>1924</v>
      </c>
      <c r="K185" s="111">
        <v>200</v>
      </c>
      <c r="L185" s="112">
        <f>K185*J185</f>
        <v>384800</v>
      </c>
      <c r="M185" s="113">
        <f>L185/2</f>
        <v>192400</v>
      </c>
      <c r="N185" s="114">
        <f>M185*11/12</f>
        <v>176366.66666666666</v>
      </c>
    </row>
    <row r="186" spans="1:14" hidden="1" outlineLevel="1">
      <c r="A186" s="55" t="s">
        <v>16</v>
      </c>
      <c r="B186" s="41">
        <v>5085</v>
      </c>
      <c r="C186" s="127">
        <v>340208</v>
      </c>
      <c r="D186" s="67" t="s">
        <v>164</v>
      </c>
      <c r="E186" s="67"/>
      <c r="F186" s="85"/>
      <c r="G186" s="219">
        <v>12000</v>
      </c>
      <c r="H186" s="244">
        <v>7000</v>
      </c>
      <c r="I186" s="246">
        <v>1700</v>
      </c>
      <c r="J186" s="110">
        <f>37*52</f>
        <v>1924</v>
      </c>
      <c r="K186" s="111">
        <v>225</v>
      </c>
      <c r="L186" s="112">
        <f t="shared" ref="L186:L188" si="35">K186*J186</f>
        <v>432900</v>
      </c>
      <c r="M186" s="113">
        <f t="shared" ref="M186:M188" si="36">L186/2</f>
        <v>216450</v>
      </c>
      <c r="N186" s="115">
        <f>M186*11/12</f>
        <v>198412.5</v>
      </c>
    </row>
    <row r="187" spans="1:14" hidden="1" outlineLevel="1">
      <c r="A187" s="55" t="s">
        <v>16</v>
      </c>
      <c r="B187" s="46">
        <v>1400</v>
      </c>
      <c r="D187" s="152" t="s">
        <v>416</v>
      </c>
      <c r="E187" s="151"/>
      <c r="F187" s="173" t="s">
        <v>417</v>
      </c>
      <c r="G187" s="219">
        <v>-25000</v>
      </c>
      <c r="H187" s="215"/>
      <c r="I187" s="215"/>
      <c r="J187" s="110">
        <f>37*52</f>
        <v>1924</v>
      </c>
      <c r="K187" s="111">
        <v>250</v>
      </c>
      <c r="L187" s="112">
        <f t="shared" si="35"/>
        <v>481000</v>
      </c>
      <c r="M187" s="113">
        <f t="shared" si="36"/>
        <v>240500</v>
      </c>
      <c r="N187" s="115">
        <f>M187*11/12</f>
        <v>220458.33333333334</v>
      </c>
    </row>
    <row r="188" spans="1:14" hidden="1" outlineLevel="1">
      <c r="A188" s="55" t="s">
        <v>16</v>
      </c>
      <c r="B188" s="46">
        <v>1401</v>
      </c>
      <c r="D188" s="152" t="s">
        <v>418</v>
      </c>
      <c r="E188" s="151"/>
      <c r="F188" s="173" t="s">
        <v>417</v>
      </c>
      <c r="G188" s="219">
        <v>-180000</v>
      </c>
      <c r="H188" s="215"/>
      <c r="I188" s="215"/>
      <c r="J188" s="116">
        <f>37*52</f>
        <v>1924</v>
      </c>
      <c r="K188" s="117">
        <v>300</v>
      </c>
      <c r="L188" s="118">
        <f t="shared" si="35"/>
        <v>577200</v>
      </c>
      <c r="M188" s="119">
        <f t="shared" si="36"/>
        <v>288600</v>
      </c>
      <c r="N188" s="120">
        <f>M188*11/12</f>
        <v>264550</v>
      </c>
    </row>
    <row r="189" spans="1:14" ht="15" hidden="1" outlineLevel="1">
      <c r="A189" s="55" t="s">
        <v>16</v>
      </c>
      <c r="B189" s="46">
        <v>1410</v>
      </c>
      <c r="D189" s="152" t="s">
        <v>419</v>
      </c>
      <c r="E189" s="151"/>
      <c r="F189" s="173" t="s">
        <v>417</v>
      </c>
      <c r="G189" s="219">
        <v>-15000</v>
      </c>
      <c r="H189" s="215"/>
      <c r="I189" s="215"/>
      <c r="J189" s="20"/>
      <c r="K189" s="20"/>
      <c r="L189" s="20"/>
      <c r="M189" s="5"/>
    </row>
    <row r="190" spans="1:14" ht="15" hidden="1" outlineLevel="1">
      <c r="A190" s="55"/>
      <c r="B190" s="46"/>
      <c r="C190" s="127">
        <v>340209</v>
      </c>
      <c r="D190" s="67" t="s">
        <v>165</v>
      </c>
      <c r="E190" s="8"/>
      <c r="F190" s="174"/>
      <c r="G190" s="219">
        <v>0</v>
      </c>
      <c r="H190" s="244">
        <v>0</v>
      </c>
      <c r="I190" s="246">
        <v>0</v>
      </c>
      <c r="J190" s="20"/>
      <c r="K190" s="20"/>
      <c r="L190" s="20"/>
      <c r="M190" s="5"/>
    </row>
    <row r="191" spans="1:14" ht="15" hidden="1" customHeight="1" outlineLevel="1">
      <c r="A191" s="55" t="s">
        <v>16</v>
      </c>
      <c r="B191" s="46">
        <v>5060</v>
      </c>
      <c r="C191" s="127">
        <v>340212</v>
      </c>
      <c r="D191" s="67" t="s">
        <v>166</v>
      </c>
      <c r="E191" s="69"/>
      <c r="F191" s="85" t="s">
        <v>420</v>
      </c>
      <c r="G191" s="219">
        <v>15000</v>
      </c>
      <c r="H191" s="244">
        <v>12000</v>
      </c>
      <c r="I191" s="246">
        <v>3900</v>
      </c>
      <c r="J191" s="20"/>
      <c r="K191" s="20"/>
      <c r="L191" s="20"/>
      <c r="M191" s="5"/>
    </row>
    <row r="192" spans="1:14" ht="15" hidden="1" outlineLevel="1">
      <c r="A192" s="55" t="s">
        <v>16</v>
      </c>
      <c r="B192" s="41">
        <v>5020</v>
      </c>
      <c r="C192" s="127">
        <v>340214</v>
      </c>
      <c r="D192" s="67" t="s">
        <v>167</v>
      </c>
      <c r="E192" s="69"/>
      <c r="F192" s="85"/>
      <c r="G192" s="219">
        <v>55000</v>
      </c>
      <c r="H192" s="244">
        <v>55000</v>
      </c>
      <c r="I192" s="246">
        <v>58569</v>
      </c>
      <c r="J192" s="146"/>
      <c r="K192" s="141"/>
      <c r="L192" s="141"/>
      <c r="M192" s="72"/>
      <c r="N192" s="72"/>
    </row>
    <row r="193" spans="1:14" hidden="1" outlineLevel="1">
      <c r="A193" s="55" t="s">
        <v>16</v>
      </c>
      <c r="B193" s="41">
        <v>5030</v>
      </c>
      <c r="C193" s="127">
        <v>340215</v>
      </c>
      <c r="D193" s="67" t="s">
        <v>168</v>
      </c>
      <c r="E193" s="69"/>
      <c r="F193" s="85" t="s">
        <v>421</v>
      </c>
      <c r="G193" s="219">
        <v>27000</v>
      </c>
      <c r="H193" s="244">
        <v>27000</v>
      </c>
      <c r="I193" s="246">
        <v>0</v>
      </c>
      <c r="J193" s="142"/>
      <c r="K193" s="142"/>
      <c r="L193" s="143"/>
      <c r="M193" s="143"/>
      <c r="N193" s="144"/>
    </row>
    <row r="194" spans="1:14" hidden="1" outlineLevel="1">
      <c r="A194" s="55" t="s">
        <v>16</v>
      </c>
      <c r="B194" s="46">
        <v>5065</v>
      </c>
      <c r="C194" s="127">
        <v>340216</v>
      </c>
      <c r="D194" s="67" t="s">
        <v>170</v>
      </c>
      <c r="E194" s="69"/>
      <c r="F194" s="85" t="s">
        <v>422</v>
      </c>
      <c r="G194" s="219">
        <v>20000</v>
      </c>
      <c r="H194" s="244">
        <v>20000</v>
      </c>
      <c r="I194" s="246">
        <v>3208</v>
      </c>
      <c r="J194" s="144"/>
      <c r="K194" s="144"/>
      <c r="L194" s="145"/>
      <c r="M194" s="145"/>
      <c r="N194" s="145"/>
    </row>
    <row r="195" spans="1:14" hidden="1" outlineLevel="1">
      <c r="A195" s="55" t="s">
        <v>16</v>
      </c>
      <c r="B195" s="44">
        <v>5067</v>
      </c>
      <c r="C195" s="127">
        <v>340218</v>
      </c>
      <c r="D195" s="67" t="s">
        <v>171</v>
      </c>
      <c r="E195" s="69"/>
      <c r="F195" s="85"/>
      <c r="G195" s="219">
        <v>0</v>
      </c>
      <c r="H195" s="244">
        <v>7000</v>
      </c>
      <c r="I195" s="246">
        <v>10260</v>
      </c>
      <c r="J195" s="144"/>
      <c r="K195" s="144"/>
      <c r="L195" s="145"/>
      <c r="M195" s="145"/>
      <c r="N195" s="145"/>
    </row>
    <row r="196" spans="1:14" hidden="1" outlineLevel="1">
      <c r="A196" s="55" t="s">
        <v>16</v>
      </c>
      <c r="B196" s="41">
        <v>5062</v>
      </c>
      <c r="C196" s="127">
        <v>340221</v>
      </c>
      <c r="D196" s="67" t="s">
        <v>172</v>
      </c>
      <c r="E196" s="69"/>
      <c r="F196" s="85"/>
      <c r="G196" s="219">
        <v>270000</v>
      </c>
      <c r="H196" s="244">
        <v>240000</v>
      </c>
      <c r="I196" s="246">
        <v>347927</v>
      </c>
      <c r="J196" s="144"/>
      <c r="K196" s="144"/>
      <c r="L196" s="145"/>
      <c r="M196" s="145"/>
      <c r="N196" s="145"/>
    </row>
    <row r="197" spans="1:14" hidden="1" outlineLevel="1">
      <c r="A197" s="55" t="s">
        <v>16</v>
      </c>
      <c r="B197" s="41">
        <v>5061</v>
      </c>
      <c r="C197" s="127">
        <v>340222</v>
      </c>
      <c r="D197" s="67" t="s">
        <v>173</v>
      </c>
      <c r="E197" s="69"/>
      <c r="F197" s="85"/>
      <c r="G197" s="219">
        <v>60000</v>
      </c>
      <c r="H197" s="244">
        <v>50000</v>
      </c>
      <c r="I197" s="246">
        <v>48613</v>
      </c>
      <c r="J197" s="144"/>
      <c r="K197" s="144"/>
      <c r="L197" s="145"/>
      <c r="M197" s="145"/>
      <c r="N197" s="145"/>
    </row>
    <row r="198" spans="1:14" ht="15" hidden="1" outlineLevel="1">
      <c r="A198" s="55" t="s">
        <v>16</v>
      </c>
      <c r="B198" s="41">
        <v>5063</v>
      </c>
      <c r="C198" s="127">
        <v>340223</v>
      </c>
      <c r="D198" s="67" t="s">
        <v>174</v>
      </c>
      <c r="E198" s="69"/>
      <c r="F198" s="85"/>
      <c r="G198" s="219">
        <v>20000</v>
      </c>
      <c r="H198" s="244">
        <v>20000</v>
      </c>
      <c r="I198" s="246">
        <v>39399</v>
      </c>
      <c r="J198" s="88"/>
      <c r="K198" s="22"/>
      <c r="L198" s="22"/>
      <c r="M198" s="5"/>
    </row>
    <row r="199" spans="1:14" ht="15" hidden="1" outlineLevel="1">
      <c r="A199" s="55"/>
      <c r="B199" s="41"/>
      <c r="C199" s="127">
        <v>340255</v>
      </c>
      <c r="D199" s="67" t="s">
        <v>175</v>
      </c>
      <c r="E199" s="69"/>
      <c r="F199" s="85" t="s">
        <v>423</v>
      </c>
      <c r="G199" s="220">
        <v>0</v>
      </c>
      <c r="H199" s="245">
        <v>0</v>
      </c>
      <c r="I199" s="247">
        <v>0</v>
      </c>
      <c r="J199" s="88"/>
      <c r="K199" s="22"/>
      <c r="L199" s="22"/>
      <c r="M199" s="5"/>
    </row>
    <row r="200" spans="1:14" ht="15" hidden="1" outlineLevel="1">
      <c r="A200" s="33" t="s">
        <v>27</v>
      </c>
      <c r="B200" s="44">
        <v>5089</v>
      </c>
      <c r="C200" s="132">
        <v>340299</v>
      </c>
      <c r="D200" s="66" t="s">
        <v>176</v>
      </c>
      <c r="E200" s="67"/>
      <c r="F200" s="85"/>
      <c r="G200" s="214">
        <f>SUM(G182:G199)</f>
        <v>389000</v>
      </c>
      <c r="H200" s="242">
        <v>445000</v>
      </c>
      <c r="I200" s="243">
        <f t="shared" ref="I200" si="37">SUM(I182:I199)</f>
        <v>529334</v>
      </c>
      <c r="J200" s="22"/>
      <c r="K200" s="22"/>
      <c r="L200" s="5"/>
      <c r="M200" s="5"/>
    </row>
    <row r="201" spans="1:14" ht="15" hidden="1" outlineLevel="1">
      <c r="B201" s="41"/>
      <c r="D201" s="66"/>
      <c r="E201" s="67"/>
      <c r="F201" s="85"/>
      <c r="G201" s="215"/>
      <c r="H201" s="215"/>
      <c r="I201" s="215"/>
      <c r="J201" s="22"/>
      <c r="K201" s="22"/>
      <c r="L201" s="5"/>
      <c r="M201" s="5"/>
    </row>
    <row r="202" spans="1:14" hidden="1" outlineLevel="1">
      <c r="A202" s="33" t="s">
        <v>27</v>
      </c>
      <c r="B202" s="41"/>
      <c r="C202" s="132">
        <v>349999</v>
      </c>
      <c r="D202" s="66" t="s">
        <v>177</v>
      </c>
      <c r="E202" s="67"/>
      <c r="F202" s="85"/>
      <c r="G202" s="214">
        <f t="shared" ref="G202:I202" si="38">G179+G200</f>
        <v>396000</v>
      </c>
      <c r="H202" s="242">
        <f t="shared" si="38"/>
        <v>453000</v>
      </c>
      <c r="I202" s="243">
        <f t="shared" si="38"/>
        <v>538143</v>
      </c>
      <c r="J202" s="5"/>
      <c r="K202" s="5"/>
      <c r="L202" s="5"/>
      <c r="M202" s="5"/>
    </row>
    <row r="203" spans="1:14" hidden="1" outlineLevel="1">
      <c r="B203" s="41"/>
      <c r="D203" s="67"/>
      <c r="E203" s="67"/>
      <c r="F203" s="85"/>
      <c r="G203" s="215"/>
      <c r="H203" s="215"/>
      <c r="I203" s="215"/>
      <c r="J203" s="5"/>
      <c r="K203" s="5"/>
      <c r="L203" s="5"/>
      <c r="M203" s="5"/>
    </row>
    <row r="204" spans="1:14" ht="15" customHeight="1" collapsed="1">
      <c r="A204" s="33" t="s">
        <v>13</v>
      </c>
      <c r="B204" s="41"/>
      <c r="C204" s="130">
        <v>350000</v>
      </c>
      <c r="D204" s="63" t="s">
        <v>178</v>
      </c>
      <c r="E204" s="63" t="s">
        <v>179</v>
      </c>
      <c r="F204" s="165"/>
      <c r="G204" s="219">
        <f t="shared" ref="G204:I204" si="39">G215</f>
        <v>28000</v>
      </c>
      <c r="H204" s="244">
        <f t="shared" si="39"/>
        <v>32000</v>
      </c>
      <c r="I204" s="246">
        <f t="shared" si="39"/>
        <v>30252</v>
      </c>
      <c r="J204" s="5"/>
      <c r="K204" s="5"/>
      <c r="L204" s="5"/>
      <c r="M204" s="5"/>
    </row>
    <row r="205" spans="1:14" ht="15" hidden="1" customHeight="1" outlineLevel="1">
      <c r="A205" s="33" t="s">
        <v>13</v>
      </c>
      <c r="B205" s="41"/>
      <c r="C205" s="132">
        <v>350100</v>
      </c>
      <c r="D205" s="11" t="s">
        <v>180</v>
      </c>
      <c r="E205" s="14"/>
      <c r="G205" s="223"/>
      <c r="H205" s="244"/>
      <c r="I205" s="215"/>
      <c r="J205" s="5"/>
      <c r="K205" s="5"/>
      <c r="L205" s="5"/>
      <c r="M205" s="5"/>
    </row>
    <row r="206" spans="1:14" ht="15" hidden="1" customHeight="1" outlineLevel="1">
      <c r="A206" s="33" t="s">
        <v>16</v>
      </c>
      <c r="B206" s="41"/>
      <c r="C206" s="127">
        <v>350101</v>
      </c>
      <c r="D206" s="14" t="s">
        <v>181</v>
      </c>
      <c r="E206" s="14"/>
      <c r="G206" s="219">
        <v>0</v>
      </c>
      <c r="H206" s="244">
        <v>0</v>
      </c>
      <c r="I206" s="246">
        <v>0</v>
      </c>
      <c r="J206" s="5"/>
      <c r="K206" s="5"/>
      <c r="L206" s="5"/>
      <c r="M206" s="5"/>
    </row>
    <row r="207" spans="1:14" ht="15" hidden="1" customHeight="1" outlineLevel="1">
      <c r="A207" s="33" t="s">
        <v>16</v>
      </c>
      <c r="B207" s="41"/>
      <c r="C207" s="127">
        <v>350102</v>
      </c>
      <c r="D207" s="14" t="s">
        <v>182</v>
      </c>
      <c r="E207" s="14"/>
      <c r="G207" s="219">
        <v>0</v>
      </c>
      <c r="H207" s="244">
        <v>0</v>
      </c>
      <c r="I207" s="246">
        <v>0</v>
      </c>
      <c r="J207" s="5"/>
      <c r="K207" s="5"/>
      <c r="L207" s="5"/>
      <c r="M207" s="5"/>
    </row>
    <row r="208" spans="1:14" ht="15" hidden="1" customHeight="1" outlineLevel="1">
      <c r="A208" s="33" t="s">
        <v>16</v>
      </c>
      <c r="B208" s="41"/>
      <c r="C208" s="127">
        <v>350103</v>
      </c>
      <c r="D208" s="14" t="s">
        <v>183</v>
      </c>
      <c r="E208" s="14"/>
      <c r="G208" s="219">
        <v>0</v>
      </c>
      <c r="H208" s="244">
        <v>0</v>
      </c>
      <c r="I208" s="246">
        <v>0</v>
      </c>
      <c r="J208" s="5"/>
      <c r="K208" s="5"/>
      <c r="L208" s="5"/>
      <c r="M208" s="5"/>
    </row>
    <row r="209" spans="1:13" ht="15" hidden="1" customHeight="1" outlineLevel="1">
      <c r="A209" s="33" t="s">
        <v>16</v>
      </c>
      <c r="B209" s="41"/>
      <c r="C209" s="127">
        <v>350109</v>
      </c>
      <c r="D209" s="14" t="s">
        <v>184</v>
      </c>
      <c r="E209" s="14"/>
      <c r="G209" s="220">
        <v>0</v>
      </c>
      <c r="H209" s="245">
        <v>0</v>
      </c>
      <c r="I209" s="247">
        <v>0</v>
      </c>
      <c r="J209" s="5"/>
      <c r="K209" s="5"/>
      <c r="L209" s="5"/>
      <c r="M209" s="5"/>
    </row>
    <row r="210" spans="1:13" ht="15" hidden="1" customHeight="1" outlineLevel="1">
      <c r="A210" s="33" t="s">
        <v>27</v>
      </c>
      <c r="B210" s="41"/>
      <c r="C210" s="132">
        <v>350199</v>
      </c>
      <c r="D210" s="11" t="s">
        <v>185</v>
      </c>
      <c r="E210" s="14"/>
      <c r="G210" s="214">
        <f t="shared" ref="G210:I210" si="40">SUM(G206:G209)</f>
        <v>0</v>
      </c>
      <c r="H210" s="242">
        <f t="shared" si="40"/>
        <v>0</v>
      </c>
      <c r="I210" s="243">
        <f t="shared" si="40"/>
        <v>0</v>
      </c>
      <c r="J210" s="5"/>
      <c r="K210" s="5"/>
      <c r="L210" s="5"/>
      <c r="M210" s="5"/>
    </row>
    <row r="211" spans="1:13" ht="15" hidden="1" customHeight="1" outlineLevel="1">
      <c r="B211" s="41"/>
      <c r="C211" s="132"/>
      <c r="D211" s="11"/>
      <c r="E211" s="14"/>
      <c r="G211" s="223"/>
      <c r="H211" s="223"/>
      <c r="I211" s="223"/>
      <c r="J211" s="5"/>
      <c r="K211" s="5"/>
      <c r="L211" s="5"/>
      <c r="M211" s="5"/>
    </row>
    <row r="212" spans="1:13" ht="15" hidden="1" customHeight="1" outlineLevel="1">
      <c r="B212" s="41"/>
      <c r="C212" s="127">
        <v>358801</v>
      </c>
      <c r="D212" s="14" t="s">
        <v>186</v>
      </c>
      <c r="E212" s="14"/>
      <c r="F212" s="105" t="s">
        <v>424</v>
      </c>
      <c r="G212" s="219">
        <v>18000</v>
      </c>
      <c r="H212" s="244">
        <v>20000</v>
      </c>
      <c r="I212" s="246">
        <v>18944</v>
      </c>
      <c r="J212" s="5"/>
      <c r="K212" s="5"/>
      <c r="L212" s="5"/>
      <c r="M212" s="5"/>
    </row>
    <row r="213" spans="1:13" ht="15" hidden="1" customHeight="1" outlineLevel="1">
      <c r="A213" s="33" t="s">
        <v>16</v>
      </c>
      <c r="B213" s="41">
        <v>4510</v>
      </c>
      <c r="C213" s="127">
        <v>358805</v>
      </c>
      <c r="D213" s="14" t="s">
        <v>187</v>
      </c>
      <c r="E213" s="14"/>
      <c r="F213" s="175"/>
      <c r="G213" s="219">
        <v>10000</v>
      </c>
      <c r="H213" s="244">
        <v>12000</v>
      </c>
      <c r="I213" s="246">
        <v>11308</v>
      </c>
      <c r="J213" s="5"/>
      <c r="K213" s="5"/>
      <c r="L213" s="5"/>
      <c r="M213" s="5"/>
    </row>
    <row r="214" spans="1:13" ht="15" hidden="1" customHeight="1" outlineLevel="1">
      <c r="B214" s="41"/>
      <c r="G214" s="215"/>
      <c r="H214" s="215"/>
      <c r="I214" s="215"/>
      <c r="J214" s="5"/>
      <c r="K214" s="5"/>
      <c r="L214" s="5"/>
      <c r="M214" s="5"/>
    </row>
    <row r="215" spans="1:13" ht="15" hidden="1" customHeight="1" outlineLevel="1">
      <c r="A215" s="33" t="s">
        <v>27</v>
      </c>
      <c r="B215" s="41">
        <v>4599</v>
      </c>
      <c r="C215" s="127">
        <v>359999</v>
      </c>
      <c r="D215" s="12" t="s">
        <v>188</v>
      </c>
      <c r="G215" s="214">
        <f t="shared" ref="G215:I215" si="41">SUM(G210:G214)</f>
        <v>28000</v>
      </c>
      <c r="H215" s="242">
        <f t="shared" si="41"/>
        <v>32000</v>
      </c>
      <c r="I215" s="243">
        <f t="shared" si="41"/>
        <v>30252</v>
      </c>
      <c r="J215" s="5"/>
      <c r="K215" s="5"/>
      <c r="L215" s="5"/>
      <c r="M215" s="5"/>
    </row>
    <row r="216" spans="1:13" ht="15" hidden="1" customHeight="1" outlineLevel="1">
      <c r="B216" s="41"/>
      <c r="G216" s="215"/>
      <c r="H216" s="215"/>
      <c r="I216" s="215"/>
      <c r="J216" s="5"/>
      <c r="K216" s="5"/>
      <c r="L216" s="5"/>
      <c r="M216" s="5"/>
    </row>
    <row r="217" spans="1:13" ht="15" customHeight="1" collapsed="1">
      <c r="A217" s="33" t="s">
        <v>13</v>
      </c>
      <c r="B217" s="41"/>
      <c r="C217" s="130">
        <v>420000</v>
      </c>
      <c r="D217" s="37" t="s">
        <v>189</v>
      </c>
      <c r="E217" s="37"/>
      <c r="F217" s="176"/>
      <c r="G217" s="219">
        <f>SUM(G218:G221)</f>
        <v>0</v>
      </c>
      <c r="H217" s="244">
        <f t="shared" ref="H217:I217" si="42">SUM(H218:H219)</f>
        <v>187000</v>
      </c>
      <c r="I217" s="246">
        <f t="shared" si="42"/>
        <v>102115</v>
      </c>
      <c r="J217" s="5"/>
      <c r="K217" s="5"/>
      <c r="L217" s="5"/>
      <c r="M217" s="5"/>
    </row>
    <row r="218" spans="1:13" ht="15" hidden="1" customHeight="1" outlineLevel="1">
      <c r="A218" s="33" t="s">
        <v>16</v>
      </c>
      <c r="B218" s="41">
        <v>4000</v>
      </c>
      <c r="C218" s="107">
        <v>420101</v>
      </c>
      <c r="D218" s="14" t="s">
        <v>37</v>
      </c>
      <c r="E218" s="14" t="s">
        <v>38</v>
      </c>
      <c r="F218" s="50"/>
      <c r="G218" s="219">
        <v>0</v>
      </c>
      <c r="H218" s="244">
        <v>160000</v>
      </c>
      <c r="I218" s="246">
        <v>84115</v>
      </c>
      <c r="J218" s="5"/>
      <c r="K218" s="5"/>
      <c r="L218" s="5"/>
      <c r="M218" s="5"/>
    </row>
    <row r="219" spans="1:13" s="5" customFormat="1" ht="15" hidden="1" customHeight="1" outlineLevel="1">
      <c r="A219" s="33" t="s">
        <v>16</v>
      </c>
      <c r="B219" s="41">
        <v>4010</v>
      </c>
      <c r="C219" s="107">
        <v>420201</v>
      </c>
      <c r="D219" s="67" t="s">
        <v>190</v>
      </c>
      <c r="E219" s="14" t="s">
        <v>38</v>
      </c>
      <c r="F219" s="85"/>
      <c r="G219" s="220">
        <v>0</v>
      </c>
      <c r="H219" s="245">
        <v>27000</v>
      </c>
      <c r="I219" s="247">
        <v>18000</v>
      </c>
    </row>
    <row r="220" spans="1:13" s="5" customFormat="1" ht="15" hidden="1" customHeight="1" outlineLevel="1">
      <c r="A220" s="50" t="s">
        <v>27</v>
      </c>
      <c r="B220" s="41"/>
      <c r="C220" s="130">
        <v>429999</v>
      </c>
      <c r="D220" s="11" t="s">
        <v>191</v>
      </c>
      <c r="E220" s="14"/>
      <c r="F220" s="50"/>
      <c r="G220" s="219">
        <f t="shared" ref="G220:I220" si="43">SUM(G218:G219)</f>
        <v>0</v>
      </c>
      <c r="H220" s="244">
        <f t="shared" si="43"/>
        <v>187000</v>
      </c>
      <c r="I220" s="246">
        <f t="shared" si="43"/>
        <v>102115</v>
      </c>
    </row>
    <row r="221" spans="1:13" ht="15" hidden="1" customHeight="1" outlineLevel="1">
      <c r="B221" s="41"/>
      <c r="C221" s="107"/>
      <c r="D221" s="14"/>
      <c r="E221" s="14"/>
      <c r="F221" s="50"/>
      <c r="G221" s="215"/>
      <c r="H221" s="215"/>
      <c r="I221" s="215"/>
      <c r="J221" s="5"/>
      <c r="K221" s="5"/>
      <c r="L221" s="5"/>
      <c r="M221" s="5"/>
    </row>
    <row r="222" spans="1:13" ht="15" customHeight="1" collapsed="1">
      <c r="A222" s="33" t="s">
        <v>13</v>
      </c>
      <c r="B222" s="41"/>
      <c r="C222" s="130">
        <v>410000</v>
      </c>
      <c r="D222" s="197" t="s">
        <v>192</v>
      </c>
      <c r="E222" s="36"/>
      <c r="F222" s="177"/>
      <c r="G222" s="219">
        <f t="shared" ref="G222:I222" si="44">G239</f>
        <v>156000</v>
      </c>
      <c r="H222" s="244">
        <f t="shared" si="44"/>
        <v>96000</v>
      </c>
      <c r="I222" s="246">
        <f t="shared" si="44"/>
        <v>164164</v>
      </c>
      <c r="J222" s="5"/>
      <c r="K222" s="5"/>
      <c r="L222" s="5"/>
      <c r="M222" s="5"/>
    </row>
    <row r="223" spans="1:13" ht="15" hidden="1" customHeight="1" outlineLevel="1">
      <c r="B223" s="41"/>
      <c r="G223" s="215"/>
      <c r="H223" s="215"/>
      <c r="I223" s="215"/>
      <c r="J223" s="89"/>
      <c r="K223" s="20"/>
      <c r="L223" s="5"/>
      <c r="M223" s="5"/>
    </row>
    <row r="224" spans="1:13" ht="15" hidden="1" customHeight="1" outlineLevel="1">
      <c r="A224" s="33" t="s">
        <v>13</v>
      </c>
      <c r="B224" s="41"/>
      <c r="C224" s="132">
        <v>410100</v>
      </c>
      <c r="D224" s="11" t="s">
        <v>193</v>
      </c>
      <c r="G224" s="215"/>
      <c r="H224" s="215"/>
      <c r="I224" s="215"/>
      <c r="J224" s="89"/>
      <c r="K224" s="20"/>
      <c r="L224" s="5"/>
      <c r="M224" s="5"/>
    </row>
    <row r="225" spans="1:13" ht="15" hidden="1" customHeight="1" outlineLevel="1">
      <c r="A225" s="33" t="s">
        <v>16</v>
      </c>
      <c r="B225" s="41">
        <v>5091</v>
      </c>
      <c r="C225" s="127">
        <v>410101</v>
      </c>
      <c r="D225" s="12" t="s">
        <v>194</v>
      </c>
      <c r="E225" s="12" t="s">
        <v>18</v>
      </c>
      <c r="G225" s="219">
        <v>26000</v>
      </c>
      <c r="H225" s="244">
        <v>24000</v>
      </c>
      <c r="I225" s="246">
        <v>24000</v>
      </c>
      <c r="J225" s="89"/>
      <c r="K225" s="20"/>
      <c r="L225" s="5"/>
      <c r="M225" s="5"/>
    </row>
    <row r="226" spans="1:13" ht="15" hidden="1" customHeight="1" outlineLevel="1">
      <c r="A226" s="33" t="s">
        <v>16</v>
      </c>
      <c r="B226" s="41">
        <v>5090</v>
      </c>
      <c r="C226" s="127">
        <v>410102</v>
      </c>
      <c r="D226" s="12" t="s">
        <v>195</v>
      </c>
      <c r="E226" s="12" t="s">
        <v>18</v>
      </c>
      <c r="G226" s="219">
        <v>50000</v>
      </c>
      <c r="H226" s="244">
        <v>35000</v>
      </c>
      <c r="I226" s="246">
        <v>48375</v>
      </c>
      <c r="J226" s="90"/>
      <c r="K226" s="20"/>
      <c r="L226" s="5"/>
      <c r="M226" s="5"/>
    </row>
    <row r="227" spans="1:13" ht="15" hidden="1" customHeight="1" outlineLevel="1">
      <c r="A227" s="33" t="s">
        <v>16</v>
      </c>
      <c r="B227" s="41"/>
      <c r="C227" s="127">
        <v>410103</v>
      </c>
      <c r="D227" s="12" t="s">
        <v>196</v>
      </c>
      <c r="F227" s="33" t="s">
        <v>425</v>
      </c>
      <c r="G227" s="219"/>
      <c r="H227" s="244"/>
      <c r="I227" s="246"/>
      <c r="J227" s="90"/>
      <c r="K227" s="20"/>
      <c r="L227" s="5"/>
      <c r="M227" s="5"/>
    </row>
    <row r="228" spans="1:13" ht="15" hidden="1" customHeight="1" outlineLevel="1">
      <c r="A228" s="33" t="s">
        <v>16</v>
      </c>
      <c r="B228" s="45">
        <v>7000</v>
      </c>
      <c r="C228" s="107">
        <v>410105</v>
      </c>
      <c r="D228" s="12" t="s">
        <v>197</v>
      </c>
      <c r="E228" s="14" t="s">
        <v>18</v>
      </c>
      <c r="F228" s="50" t="s">
        <v>426</v>
      </c>
      <c r="G228" s="219">
        <v>20000</v>
      </c>
      <c r="H228" s="244">
        <v>10000</v>
      </c>
      <c r="I228" s="246">
        <v>38431</v>
      </c>
      <c r="J228" s="22"/>
      <c r="K228" s="20"/>
      <c r="L228" s="5"/>
      <c r="M228" s="5"/>
    </row>
    <row r="229" spans="1:13" ht="15" hidden="1" customHeight="1" outlineLevel="1">
      <c r="A229" s="33" t="s">
        <v>16</v>
      </c>
      <c r="B229" s="45">
        <v>7040</v>
      </c>
      <c r="C229" s="107">
        <v>410107</v>
      </c>
      <c r="D229" s="12" t="s">
        <v>198</v>
      </c>
      <c r="E229" s="14" t="s">
        <v>18</v>
      </c>
      <c r="F229" s="50"/>
      <c r="G229" s="220">
        <v>30000</v>
      </c>
      <c r="H229" s="245">
        <v>0</v>
      </c>
      <c r="I229" s="247">
        <v>32890</v>
      </c>
      <c r="J229" s="22"/>
      <c r="K229" s="20"/>
      <c r="L229" s="5"/>
      <c r="M229" s="5"/>
    </row>
    <row r="230" spans="1:13" ht="15" hidden="1" customHeight="1" outlineLevel="1">
      <c r="A230" s="33" t="s">
        <v>27</v>
      </c>
      <c r="B230" s="42" t="s">
        <v>199</v>
      </c>
      <c r="C230" s="130">
        <v>410199</v>
      </c>
      <c r="D230" s="16" t="s">
        <v>200</v>
      </c>
      <c r="E230" s="14"/>
      <c r="F230" s="50"/>
      <c r="G230" s="214">
        <f t="shared" ref="G230:I230" si="45">SUM(G225:G229)</f>
        <v>126000</v>
      </c>
      <c r="H230" s="242">
        <f t="shared" si="45"/>
        <v>69000</v>
      </c>
      <c r="I230" s="243">
        <f t="shared" si="45"/>
        <v>143696</v>
      </c>
      <c r="J230" s="22"/>
      <c r="K230" s="20"/>
      <c r="L230" s="5"/>
      <c r="M230" s="5"/>
    </row>
    <row r="231" spans="1:13" ht="15" hidden="1" customHeight="1" outlineLevel="1">
      <c r="B231" s="45"/>
      <c r="C231" s="107"/>
      <c r="D231" s="16"/>
      <c r="E231" s="14"/>
      <c r="F231" s="50"/>
      <c r="G231" s="223"/>
      <c r="H231" s="223"/>
      <c r="I231" s="223"/>
      <c r="J231" s="20"/>
      <c r="K231" s="5"/>
      <c r="L231" s="5"/>
      <c r="M231" s="5"/>
    </row>
    <row r="232" spans="1:13" ht="15" hidden="1" customHeight="1" outlineLevel="1">
      <c r="A232" s="33" t="s">
        <v>13</v>
      </c>
      <c r="B232" s="45"/>
      <c r="C232" s="130">
        <v>410200</v>
      </c>
      <c r="D232" s="16" t="s">
        <v>201</v>
      </c>
      <c r="E232" s="14"/>
      <c r="F232" s="50"/>
      <c r="G232" s="215"/>
      <c r="H232" s="215"/>
      <c r="I232" s="215"/>
      <c r="J232" s="20"/>
      <c r="K232" s="5"/>
      <c r="L232" s="5"/>
      <c r="M232" s="5"/>
    </row>
    <row r="233" spans="1:13" ht="15" hidden="1" customHeight="1" outlineLevel="1">
      <c r="A233" s="33" t="s">
        <v>16</v>
      </c>
      <c r="B233" s="45">
        <v>7020</v>
      </c>
      <c r="C233" s="107">
        <v>410201</v>
      </c>
      <c r="D233" s="12" t="s">
        <v>202</v>
      </c>
      <c r="E233" s="18"/>
      <c r="F233" s="50"/>
      <c r="G233" s="219">
        <v>30000</v>
      </c>
      <c r="H233" s="244">
        <v>20000</v>
      </c>
      <c r="I233" s="246">
        <v>2214</v>
      </c>
      <c r="J233" s="20"/>
      <c r="K233" s="5"/>
      <c r="L233" s="5"/>
      <c r="M233" s="5"/>
    </row>
    <row r="234" spans="1:13" s="5" customFormat="1" ht="15" hidden="1" customHeight="1" outlineLevel="1">
      <c r="A234" s="33" t="s">
        <v>16</v>
      </c>
      <c r="B234" s="42" t="s">
        <v>203</v>
      </c>
      <c r="C234" s="107">
        <v>410202</v>
      </c>
      <c r="D234" s="14" t="s">
        <v>204</v>
      </c>
      <c r="E234" s="14"/>
      <c r="F234" s="178"/>
      <c r="G234" s="219"/>
      <c r="H234" s="244">
        <v>7000</v>
      </c>
      <c r="I234" s="246">
        <v>13111</v>
      </c>
    </row>
    <row r="235" spans="1:13" s="5" customFormat="1" ht="15" hidden="1" customHeight="1" outlineLevel="1">
      <c r="A235" s="33" t="s">
        <v>16</v>
      </c>
      <c r="B235" s="42"/>
      <c r="C235" s="107">
        <v>410209</v>
      </c>
      <c r="D235" s="14" t="s">
        <v>205</v>
      </c>
      <c r="E235" s="14"/>
      <c r="F235" s="178"/>
      <c r="G235" s="219">
        <v>0</v>
      </c>
      <c r="H235" s="244">
        <v>0</v>
      </c>
      <c r="I235" s="246">
        <v>5143</v>
      </c>
    </row>
    <row r="236" spans="1:13" s="5" customFormat="1" ht="15" hidden="1" customHeight="1" outlineLevel="1">
      <c r="A236" s="33" t="s">
        <v>16</v>
      </c>
      <c r="B236" s="42"/>
      <c r="C236" s="107">
        <v>410288</v>
      </c>
      <c r="D236" s="67" t="s">
        <v>206</v>
      </c>
      <c r="E236" s="67"/>
      <c r="F236" s="85"/>
      <c r="G236" s="220"/>
      <c r="H236" s="245">
        <v>0</v>
      </c>
      <c r="I236" s="247">
        <v>0</v>
      </c>
    </row>
    <row r="237" spans="1:13" s="5" customFormat="1" ht="12.75" hidden="1" customHeight="1" outlineLevel="1">
      <c r="A237" s="50" t="s">
        <v>27</v>
      </c>
      <c r="B237" s="42" t="s">
        <v>199</v>
      </c>
      <c r="C237" s="130">
        <v>410299</v>
      </c>
      <c r="D237" s="11" t="s">
        <v>207</v>
      </c>
      <c r="E237" s="14"/>
      <c r="F237" s="50"/>
      <c r="G237" s="214">
        <f>SUM(G233:G234)</f>
        <v>30000</v>
      </c>
      <c r="H237" s="242">
        <f>SUM(H233:H234)</f>
        <v>27000</v>
      </c>
      <c r="I237" s="243">
        <f t="shared" ref="I237" si="46">SUM(I233:I236)</f>
        <v>20468</v>
      </c>
    </row>
    <row r="238" spans="1:13" s="5" customFormat="1" hidden="1" outlineLevel="1">
      <c r="A238" s="50"/>
      <c r="B238" s="42"/>
      <c r="C238" s="107"/>
      <c r="D238" s="11"/>
      <c r="E238" s="14"/>
      <c r="F238" s="50"/>
      <c r="G238" s="223"/>
      <c r="H238" s="223"/>
      <c r="I238" s="223"/>
    </row>
    <row r="239" spans="1:13" s="5" customFormat="1" hidden="1" outlineLevel="1">
      <c r="A239" s="50" t="s">
        <v>27</v>
      </c>
      <c r="B239" s="44">
        <v>7199</v>
      </c>
      <c r="C239" s="130">
        <v>419999</v>
      </c>
      <c r="D239" s="11" t="s">
        <v>208</v>
      </c>
      <c r="E239" s="14"/>
      <c r="F239" s="50"/>
      <c r="G239" s="214">
        <f>G230+G237</f>
        <v>156000</v>
      </c>
      <c r="H239" s="242">
        <f>H230+H237</f>
        <v>96000</v>
      </c>
      <c r="I239" s="243">
        <f>I230+I237</f>
        <v>164164</v>
      </c>
    </row>
    <row r="240" spans="1:13" hidden="1" outlineLevel="1">
      <c r="B240" s="41"/>
      <c r="C240" s="107"/>
      <c r="E240" s="14"/>
      <c r="F240" s="50"/>
      <c r="G240" s="215"/>
      <c r="H240" s="215"/>
      <c r="I240" s="215"/>
      <c r="J240" s="5"/>
      <c r="K240" s="5"/>
      <c r="L240" s="5"/>
      <c r="M240" s="5"/>
    </row>
    <row r="241" spans="1:13">
      <c r="A241" s="33" t="s">
        <v>13</v>
      </c>
      <c r="B241" s="41"/>
      <c r="C241" s="130">
        <v>500000</v>
      </c>
      <c r="D241" s="34" t="s">
        <v>209</v>
      </c>
      <c r="E241" s="34"/>
      <c r="F241" s="179"/>
      <c r="G241" s="226">
        <f t="shared" ref="G241:I241" si="47">G242+G265+G307</f>
        <v>585000</v>
      </c>
      <c r="H241" s="244">
        <f t="shared" si="47"/>
        <v>1073623.8</v>
      </c>
      <c r="I241" s="246">
        <f t="shared" si="47"/>
        <v>958050</v>
      </c>
      <c r="J241" s="5"/>
      <c r="K241" s="91"/>
      <c r="L241" s="5"/>
      <c r="M241" s="5"/>
    </row>
    <row r="242" spans="1:13" outlineLevel="1" collapsed="1">
      <c r="A242" s="33" t="s">
        <v>13</v>
      </c>
      <c r="B242" s="41"/>
      <c r="C242" s="130">
        <v>519999</v>
      </c>
      <c r="D242" s="65" t="s">
        <v>210</v>
      </c>
      <c r="E242" s="65"/>
      <c r="F242" s="180"/>
      <c r="G242" s="227">
        <f>G244+G261</f>
        <v>585000</v>
      </c>
      <c r="H242" s="244">
        <f t="shared" ref="H242:I242" si="48">H256+H261</f>
        <v>639800</v>
      </c>
      <c r="I242" s="246">
        <f t="shared" si="48"/>
        <v>602765</v>
      </c>
    </row>
    <row r="243" spans="1:13" s="5" customFormat="1" hidden="1" outlineLevel="2">
      <c r="A243" s="50"/>
      <c r="B243" s="41"/>
      <c r="C243" s="107"/>
      <c r="D243" s="11"/>
      <c r="E243" s="14"/>
      <c r="F243" s="50"/>
      <c r="G243" s="215"/>
      <c r="H243" s="244"/>
      <c r="I243" s="215"/>
      <c r="J243" s="3"/>
      <c r="K243" s="3"/>
      <c r="L243" s="3"/>
    </row>
    <row r="244" spans="1:13" hidden="1" outlineLevel="2">
      <c r="A244" s="33" t="s">
        <v>13</v>
      </c>
      <c r="B244" s="41"/>
      <c r="C244" s="130">
        <v>510100</v>
      </c>
      <c r="D244" s="198" t="s">
        <v>211</v>
      </c>
      <c r="E244" s="58" t="s">
        <v>127</v>
      </c>
      <c r="F244" s="181"/>
      <c r="G244" s="228">
        <v>585000</v>
      </c>
      <c r="H244" s="171"/>
      <c r="I244" s="170"/>
    </row>
    <row r="245" spans="1:13" hidden="1" outlineLevel="2">
      <c r="A245" s="33" t="s">
        <v>16</v>
      </c>
      <c r="B245" s="41">
        <v>5200</v>
      </c>
      <c r="C245" s="107">
        <v>510101</v>
      </c>
      <c r="D245" s="14" t="s">
        <v>212</v>
      </c>
      <c r="E245" s="14"/>
      <c r="F245" s="50"/>
      <c r="G245" s="221">
        <v>327000</v>
      </c>
      <c r="H245" s="244">
        <v>356000</v>
      </c>
      <c r="I245" s="246">
        <v>349564</v>
      </c>
    </row>
    <row r="246" spans="1:13" hidden="1" outlineLevel="2">
      <c r="A246" s="33" t="s">
        <v>16</v>
      </c>
      <c r="B246" s="44">
        <v>5202</v>
      </c>
      <c r="C246" s="133">
        <v>510102</v>
      </c>
      <c r="D246" s="67" t="s">
        <v>213</v>
      </c>
      <c r="E246" s="14"/>
      <c r="F246" s="182"/>
      <c r="G246" s="226">
        <v>79000</v>
      </c>
      <c r="H246" s="171">
        <v>79000</v>
      </c>
      <c r="I246" s="255">
        <v>79000</v>
      </c>
    </row>
    <row r="247" spans="1:13" hidden="1" outlineLevel="2">
      <c r="A247" s="33" t="s">
        <v>16</v>
      </c>
      <c r="B247" s="41">
        <v>5205</v>
      </c>
      <c r="C247" s="107">
        <v>510103</v>
      </c>
      <c r="D247" s="67" t="s">
        <v>214</v>
      </c>
      <c r="E247" s="14"/>
      <c r="F247" s="50"/>
      <c r="G247" s="221">
        <v>35800</v>
      </c>
      <c r="H247" s="244">
        <v>35000</v>
      </c>
      <c r="I247" s="246">
        <v>5357</v>
      </c>
    </row>
    <row r="248" spans="1:13" hidden="1" outlineLevel="2">
      <c r="A248" s="33" t="s">
        <v>16</v>
      </c>
      <c r="B248" s="41">
        <v>5210</v>
      </c>
      <c r="C248" s="107">
        <v>510104</v>
      </c>
      <c r="D248" s="67" t="s">
        <v>215</v>
      </c>
      <c r="E248" s="14"/>
      <c r="F248" s="50"/>
      <c r="G248" s="221">
        <v>1200</v>
      </c>
      <c r="H248" s="244">
        <v>1200</v>
      </c>
      <c r="I248" s="246">
        <v>-488</v>
      </c>
    </row>
    <row r="249" spans="1:13" hidden="1" outlineLevel="2">
      <c r="A249" s="33" t="s">
        <v>16</v>
      </c>
      <c r="B249" s="44">
        <v>5212</v>
      </c>
      <c r="C249" s="107">
        <v>510105</v>
      </c>
      <c r="D249" s="67" t="s">
        <v>216</v>
      </c>
      <c r="E249" s="14"/>
      <c r="F249" s="107" t="s">
        <v>427</v>
      </c>
      <c r="G249" s="221">
        <v>5000</v>
      </c>
      <c r="H249" s="244">
        <v>5000</v>
      </c>
      <c r="I249" s="246">
        <v>20624</v>
      </c>
    </row>
    <row r="250" spans="1:13" hidden="1" outlineLevel="2">
      <c r="A250" s="33" t="s">
        <v>16</v>
      </c>
      <c r="B250" s="44">
        <v>5216</v>
      </c>
      <c r="C250" s="107">
        <v>510106</v>
      </c>
      <c r="D250" s="67" t="s">
        <v>218</v>
      </c>
      <c r="E250" s="14"/>
      <c r="F250" s="107"/>
      <c r="G250" s="221">
        <v>16000</v>
      </c>
      <c r="H250" s="244">
        <v>13800</v>
      </c>
      <c r="I250" s="246">
        <v>4757</v>
      </c>
    </row>
    <row r="251" spans="1:13" hidden="1" outlineLevel="2">
      <c r="A251" s="33" t="s">
        <v>16</v>
      </c>
      <c r="B251" s="41">
        <v>5218</v>
      </c>
      <c r="C251" s="107">
        <v>510107</v>
      </c>
      <c r="D251" s="67" t="s">
        <v>219</v>
      </c>
      <c r="E251" s="14"/>
      <c r="F251" s="50"/>
      <c r="G251" s="221">
        <v>5000</v>
      </c>
      <c r="H251" s="244">
        <v>5000</v>
      </c>
      <c r="I251" s="246">
        <v>2550</v>
      </c>
    </row>
    <row r="252" spans="1:13" hidden="1" outlineLevel="2">
      <c r="A252" s="33" t="s">
        <v>16</v>
      </c>
      <c r="B252" s="41">
        <v>5220</v>
      </c>
      <c r="C252" s="107">
        <v>510108</v>
      </c>
      <c r="D252" s="67" t="s">
        <v>220</v>
      </c>
      <c r="E252" s="14"/>
      <c r="F252" s="50"/>
      <c r="G252" s="221">
        <v>90000</v>
      </c>
      <c r="H252" s="244">
        <v>0</v>
      </c>
      <c r="I252" s="246">
        <v>0</v>
      </c>
    </row>
    <row r="253" spans="1:13" hidden="1" outlineLevel="2">
      <c r="A253" s="33" t="s">
        <v>16</v>
      </c>
      <c r="B253" s="41">
        <v>5221</v>
      </c>
      <c r="C253" s="107">
        <v>510109</v>
      </c>
      <c r="D253" s="199" t="s">
        <v>221</v>
      </c>
      <c r="E253" s="54"/>
      <c r="F253" s="138"/>
      <c r="G253" s="229">
        <v>80000</v>
      </c>
      <c r="H253" s="250">
        <v>0</v>
      </c>
      <c r="I253" s="266">
        <v>2794</v>
      </c>
    </row>
    <row r="254" spans="1:13" hidden="1" outlineLevel="2">
      <c r="A254" s="33" t="s">
        <v>16</v>
      </c>
      <c r="B254" s="41">
        <v>5224</v>
      </c>
      <c r="C254" s="107">
        <v>510110</v>
      </c>
      <c r="D254" s="199" t="s">
        <v>222</v>
      </c>
      <c r="E254" s="54"/>
      <c r="F254" s="140"/>
      <c r="G254" s="229">
        <v>15000</v>
      </c>
      <c r="H254" s="250">
        <v>5800</v>
      </c>
      <c r="I254" s="266">
        <v>3607</v>
      </c>
    </row>
    <row r="255" spans="1:13" hidden="1" outlineLevel="2">
      <c r="A255" s="33" t="s">
        <v>16</v>
      </c>
      <c r="B255" s="44">
        <v>5228</v>
      </c>
      <c r="C255" s="107">
        <v>510111</v>
      </c>
      <c r="D255" s="199" t="s">
        <v>223</v>
      </c>
      <c r="E255" s="54"/>
      <c r="F255" s="140"/>
      <c r="G255" s="230">
        <v>10000</v>
      </c>
      <c r="H255" s="245">
        <v>4000</v>
      </c>
      <c r="I255" s="247">
        <v>0</v>
      </c>
    </row>
    <row r="256" spans="1:13" hidden="1" outlineLevel="2">
      <c r="A256" s="33" t="s">
        <v>27</v>
      </c>
      <c r="B256" s="44">
        <v>5229</v>
      </c>
      <c r="C256" s="130">
        <v>510199</v>
      </c>
      <c r="D256" s="200" t="s">
        <v>224</v>
      </c>
      <c r="E256" s="54"/>
      <c r="F256" s="138"/>
      <c r="G256" s="231">
        <f t="shared" ref="G256:I256" si="49">SUM(G245:G255)</f>
        <v>664000</v>
      </c>
      <c r="H256" s="250">
        <f t="shared" si="49"/>
        <v>504800</v>
      </c>
      <c r="I256" s="266">
        <f t="shared" si="49"/>
        <v>467765</v>
      </c>
    </row>
    <row r="257" spans="1:11" hidden="1" outlineLevel="2">
      <c r="B257" s="41"/>
      <c r="C257" s="107"/>
      <c r="D257" s="67"/>
      <c r="E257" s="14"/>
      <c r="F257" s="50"/>
      <c r="G257" s="215"/>
      <c r="H257" s="215"/>
      <c r="I257" s="215"/>
    </row>
    <row r="258" spans="1:11" hidden="1" outlineLevel="2">
      <c r="A258" s="33" t="s">
        <v>13</v>
      </c>
      <c r="B258" s="41"/>
      <c r="C258" s="130">
        <v>510200</v>
      </c>
      <c r="D258" s="201" t="s">
        <v>225</v>
      </c>
      <c r="E258" s="53" t="s">
        <v>127</v>
      </c>
      <c r="F258" s="183"/>
      <c r="G258" s="215"/>
      <c r="H258" s="215"/>
      <c r="I258" s="215"/>
    </row>
    <row r="259" spans="1:11" hidden="1" outlineLevel="2">
      <c r="A259" s="33" t="s">
        <v>16</v>
      </c>
      <c r="B259" s="41">
        <v>30020</v>
      </c>
      <c r="C259" s="107">
        <v>510201</v>
      </c>
      <c r="D259" s="14" t="s">
        <v>226</v>
      </c>
      <c r="E259" s="14"/>
      <c r="F259" s="73"/>
      <c r="G259" s="219">
        <v>0</v>
      </c>
      <c r="H259" s="244">
        <v>135000</v>
      </c>
      <c r="I259" s="246">
        <v>69081</v>
      </c>
    </row>
    <row r="260" spans="1:11" hidden="1" outlineLevel="2">
      <c r="A260" s="33" t="s">
        <v>16</v>
      </c>
      <c r="B260" s="41">
        <v>20001</v>
      </c>
      <c r="C260" s="107">
        <v>510202</v>
      </c>
      <c r="D260" s="12" t="s">
        <v>227</v>
      </c>
      <c r="E260" s="14"/>
      <c r="G260" s="219">
        <v>0</v>
      </c>
      <c r="H260" s="245">
        <v>0</v>
      </c>
      <c r="I260" s="247">
        <v>65919</v>
      </c>
    </row>
    <row r="261" spans="1:11" hidden="1" outlineLevel="2">
      <c r="A261" s="33" t="s">
        <v>27</v>
      </c>
      <c r="B261" s="44">
        <v>30029</v>
      </c>
      <c r="C261" s="130">
        <v>510299</v>
      </c>
      <c r="D261" s="16" t="s">
        <v>228</v>
      </c>
      <c r="E261" s="14"/>
      <c r="F261" s="73"/>
      <c r="G261" s="219">
        <v>0</v>
      </c>
      <c r="H261" s="242">
        <f t="shared" ref="H261:I261" si="50">SUM(H258:H260)</f>
        <v>135000</v>
      </c>
      <c r="I261" s="243">
        <f t="shared" si="50"/>
        <v>135000</v>
      </c>
    </row>
    <row r="262" spans="1:11" hidden="1" outlineLevel="2">
      <c r="B262" s="44"/>
      <c r="C262" s="130"/>
      <c r="E262" s="14"/>
      <c r="F262" s="73"/>
      <c r="G262" s="215"/>
      <c r="H262" s="223"/>
      <c r="I262" s="223"/>
    </row>
    <row r="263" spans="1:11" hidden="1" outlineLevel="2">
      <c r="A263" s="33" t="s">
        <v>27</v>
      </c>
      <c r="B263" s="41"/>
      <c r="C263" s="130">
        <v>519999</v>
      </c>
      <c r="D263" s="16" t="s">
        <v>229</v>
      </c>
      <c r="E263" s="14"/>
      <c r="G263" s="214"/>
      <c r="H263" s="242">
        <f t="shared" ref="H263:I263" si="51">H256+H261</f>
        <v>639800</v>
      </c>
      <c r="I263" s="243">
        <f t="shared" si="51"/>
        <v>602765</v>
      </c>
    </row>
    <row r="264" spans="1:11" hidden="1" outlineLevel="2">
      <c r="B264" s="41"/>
      <c r="C264" s="107"/>
      <c r="E264" s="14"/>
      <c r="G264" s="215"/>
      <c r="H264" s="215"/>
      <c r="I264" s="215"/>
    </row>
    <row r="265" spans="1:11" outlineLevel="1" collapsed="1">
      <c r="A265" s="33" t="s">
        <v>13</v>
      </c>
      <c r="B265" s="42"/>
      <c r="C265" s="130">
        <v>520000</v>
      </c>
      <c r="D265" s="202" t="s">
        <v>230</v>
      </c>
      <c r="E265" s="64" t="s">
        <v>31</v>
      </c>
      <c r="F265" s="184"/>
      <c r="G265" s="219">
        <v>0</v>
      </c>
      <c r="H265" s="244">
        <f t="shared" ref="H265:I265" si="52">H304</f>
        <v>420898.8</v>
      </c>
      <c r="I265" s="246">
        <f t="shared" si="52"/>
        <v>341175</v>
      </c>
    </row>
    <row r="266" spans="1:11" s="5" customFormat="1" hidden="1" outlineLevel="2">
      <c r="A266" s="50"/>
      <c r="B266" s="42"/>
      <c r="C266" s="130"/>
      <c r="D266" s="14"/>
      <c r="E266" s="11"/>
      <c r="F266" s="52"/>
      <c r="G266" s="214"/>
      <c r="H266" s="215"/>
      <c r="I266" s="215"/>
      <c r="J266" s="3"/>
      <c r="K266" s="3"/>
    </row>
    <row r="267" spans="1:11" s="5" customFormat="1" hidden="1" outlineLevel="2">
      <c r="A267" s="50" t="s">
        <v>13</v>
      </c>
      <c r="B267" s="42"/>
      <c r="C267" s="130">
        <v>520100</v>
      </c>
      <c r="D267" s="203" t="s">
        <v>231</v>
      </c>
      <c r="E267" s="11"/>
      <c r="F267" s="52"/>
      <c r="G267" s="214"/>
      <c r="H267" s="215"/>
      <c r="I267" s="215"/>
      <c r="J267" s="3"/>
      <c r="K267" s="3"/>
    </row>
    <row r="268" spans="1:11" s="5" customFormat="1" hidden="1" outlineLevel="2">
      <c r="A268" s="50" t="s">
        <v>16</v>
      </c>
      <c r="B268" s="44">
        <v>51101</v>
      </c>
      <c r="C268" s="107">
        <v>520101</v>
      </c>
      <c r="D268" s="204" t="s">
        <v>232</v>
      </c>
      <c r="E268" s="11"/>
      <c r="F268" s="52"/>
      <c r="G268" s="219">
        <v>7425</v>
      </c>
      <c r="H268" s="244">
        <v>15075</v>
      </c>
      <c r="I268" s="213"/>
    </row>
    <row r="269" spans="1:11" s="5" customFormat="1" hidden="1" outlineLevel="2">
      <c r="A269" s="50" t="s">
        <v>16</v>
      </c>
      <c r="B269" s="44">
        <v>51102</v>
      </c>
      <c r="C269" s="107">
        <v>520102</v>
      </c>
      <c r="D269" s="204" t="s">
        <v>233</v>
      </c>
      <c r="E269" s="11"/>
      <c r="F269" s="52"/>
      <c r="G269" s="219">
        <v>7425</v>
      </c>
      <c r="H269" s="244">
        <v>15075</v>
      </c>
      <c r="I269" s="213"/>
    </row>
    <row r="270" spans="1:11" s="5" customFormat="1" hidden="1" outlineLevel="2">
      <c r="A270" s="50" t="s">
        <v>16</v>
      </c>
      <c r="B270" s="44">
        <v>51103</v>
      </c>
      <c r="C270" s="107">
        <v>520103</v>
      </c>
      <c r="D270" s="204" t="s">
        <v>234</v>
      </c>
      <c r="E270" s="11"/>
      <c r="F270" s="52"/>
      <c r="G270" s="219">
        <v>19254</v>
      </c>
      <c r="H270" s="244">
        <v>39090</v>
      </c>
      <c r="I270" s="213"/>
    </row>
    <row r="271" spans="1:11" s="5" customFormat="1" hidden="1" outlineLevel="2">
      <c r="A271" s="50" t="s">
        <v>16</v>
      </c>
      <c r="B271" s="44">
        <v>51105</v>
      </c>
      <c r="C271" s="107">
        <v>520104</v>
      </c>
      <c r="D271" s="204" t="s">
        <v>235</v>
      </c>
      <c r="E271" s="11"/>
      <c r="F271" s="52"/>
      <c r="G271" s="219">
        <v>10502</v>
      </c>
      <c r="H271" s="244">
        <v>21322</v>
      </c>
      <c r="I271" s="213"/>
    </row>
    <row r="272" spans="1:11" s="5" customFormat="1" hidden="1" outlineLevel="2">
      <c r="A272" s="50" t="s">
        <v>16</v>
      </c>
      <c r="B272" s="44">
        <v>51108</v>
      </c>
      <c r="C272" s="107">
        <v>520105</v>
      </c>
      <c r="D272" s="155" t="s">
        <v>236</v>
      </c>
      <c r="E272" s="11"/>
      <c r="F272" s="52"/>
      <c r="G272" s="219">
        <v>6336</v>
      </c>
      <c r="H272" s="244">
        <v>12864</v>
      </c>
      <c r="I272" s="215"/>
    </row>
    <row r="273" spans="1:12" s="5" customFormat="1" hidden="1" outlineLevel="2">
      <c r="A273" s="50" t="s">
        <v>16</v>
      </c>
      <c r="B273" s="44">
        <v>51113</v>
      </c>
      <c r="C273" s="107">
        <v>520106</v>
      </c>
      <c r="D273" s="205" t="s">
        <v>237</v>
      </c>
      <c r="E273" s="47"/>
      <c r="F273" s="185"/>
      <c r="G273" s="232">
        <v>2640</v>
      </c>
      <c r="H273" s="250">
        <v>5360</v>
      </c>
      <c r="I273" s="187"/>
    </row>
    <row r="274" spans="1:12" s="5" customFormat="1" hidden="1" outlineLevel="2">
      <c r="A274" s="50" t="s">
        <v>16</v>
      </c>
      <c r="B274" s="44"/>
      <c r="C274" s="133">
        <v>520119</v>
      </c>
      <c r="D274" s="205" t="s">
        <v>238</v>
      </c>
      <c r="E274" s="47"/>
      <c r="F274" s="186"/>
      <c r="G274" s="232">
        <v>0</v>
      </c>
      <c r="H274" s="250">
        <v>0</v>
      </c>
      <c r="I274" s="187"/>
    </row>
    <row r="275" spans="1:12" s="5" customFormat="1" hidden="1" outlineLevel="2">
      <c r="A275" s="50" t="s">
        <v>27</v>
      </c>
      <c r="B275" s="44">
        <v>51119</v>
      </c>
      <c r="C275" s="107">
        <v>520199</v>
      </c>
      <c r="D275" s="206" t="s">
        <v>239</v>
      </c>
      <c r="E275" s="47"/>
      <c r="F275" s="185"/>
      <c r="G275" s="233">
        <f>SUM(G268:G274)</f>
        <v>53582</v>
      </c>
      <c r="H275" s="251">
        <f>SUM(H268:H274)</f>
        <v>108786</v>
      </c>
      <c r="I275" s="267">
        <v>116669</v>
      </c>
    </row>
    <row r="276" spans="1:12" s="5" customFormat="1" hidden="1" outlineLevel="2">
      <c r="A276" s="50"/>
      <c r="B276" s="42"/>
      <c r="C276" s="134"/>
      <c r="D276" s="207"/>
      <c r="E276" s="47"/>
      <c r="F276" s="185"/>
      <c r="G276" s="139"/>
      <c r="H276" s="252"/>
      <c r="I276" s="252"/>
    </row>
    <row r="277" spans="1:12" s="5" customFormat="1" hidden="1" outlineLevel="2">
      <c r="A277" s="50" t="s">
        <v>13</v>
      </c>
      <c r="B277" s="44"/>
      <c r="C277" s="130">
        <v>520200</v>
      </c>
      <c r="D277" s="208" t="s">
        <v>240</v>
      </c>
      <c r="E277" s="47"/>
      <c r="F277" s="185"/>
      <c r="G277" s="234"/>
      <c r="H277" s="250"/>
      <c r="I277" s="139"/>
      <c r="L277" s="3"/>
    </row>
    <row r="278" spans="1:12" s="5" customFormat="1" hidden="1" outlineLevel="2">
      <c r="A278" s="50" t="s">
        <v>16</v>
      </c>
      <c r="B278" s="44">
        <v>51201</v>
      </c>
      <c r="C278" s="107">
        <v>520201</v>
      </c>
      <c r="D278" s="205" t="s">
        <v>241</v>
      </c>
      <c r="E278" s="47"/>
      <c r="F278" s="75"/>
      <c r="G278" s="232">
        <v>26695</v>
      </c>
      <c r="H278" s="250">
        <v>54200</v>
      </c>
      <c r="I278" s="139"/>
      <c r="J278" s="3"/>
      <c r="K278" s="3"/>
      <c r="L278" s="3"/>
    </row>
    <row r="279" spans="1:12" s="5" customFormat="1" hidden="1" outlineLevel="2">
      <c r="A279" s="50" t="s">
        <v>16</v>
      </c>
      <c r="B279" s="44">
        <v>51202</v>
      </c>
      <c r="C279" s="107">
        <v>520202</v>
      </c>
      <c r="D279" s="205" t="s">
        <v>242</v>
      </c>
      <c r="E279" s="47"/>
      <c r="F279" s="75"/>
      <c r="G279" s="232"/>
      <c r="H279" s="250"/>
      <c r="I279" s="139"/>
      <c r="J279" s="3"/>
      <c r="K279" s="3"/>
      <c r="L279" s="3"/>
    </row>
    <row r="280" spans="1:12" s="5" customFormat="1" hidden="1" outlineLevel="2">
      <c r="A280" s="50" t="s">
        <v>16</v>
      </c>
      <c r="B280" s="44"/>
      <c r="C280" s="133">
        <v>520203</v>
      </c>
      <c r="D280" s="205" t="s">
        <v>243</v>
      </c>
      <c r="E280" s="47"/>
      <c r="F280" s="186"/>
      <c r="G280" s="232">
        <v>0</v>
      </c>
      <c r="H280" s="250">
        <v>0</v>
      </c>
      <c r="I280" s="139"/>
      <c r="J280" s="3"/>
      <c r="K280" s="3"/>
      <c r="L280" s="3"/>
    </row>
    <row r="281" spans="1:12" s="5" customFormat="1" hidden="1" outlineLevel="2">
      <c r="A281" s="50" t="s">
        <v>27</v>
      </c>
      <c r="B281" s="44"/>
      <c r="C281" s="130">
        <v>520299</v>
      </c>
      <c r="D281" s="206" t="s">
        <v>244</v>
      </c>
      <c r="E281" s="47"/>
      <c r="F281" s="75"/>
      <c r="G281" s="234">
        <f>SUM(G278:G279)</f>
        <v>26695</v>
      </c>
      <c r="H281" s="251">
        <f>SUM(H278:H279)</f>
        <v>54200</v>
      </c>
      <c r="I281" s="267">
        <v>44508</v>
      </c>
      <c r="J281" s="3"/>
      <c r="K281" s="3"/>
      <c r="L281" s="3"/>
    </row>
    <row r="282" spans="1:12" s="5" customFormat="1" ht="15.75" hidden="1" customHeight="1" outlineLevel="2">
      <c r="A282" s="50"/>
      <c r="B282" s="42"/>
      <c r="C282" s="134"/>
      <c r="D282" s="207"/>
      <c r="E282" s="47"/>
      <c r="F282" s="185"/>
      <c r="G282" s="139"/>
      <c r="H282" s="139"/>
      <c r="I282" s="139"/>
      <c r="J282" s="3"/>
      <c r="K282" s="3"/>
      <c r="L282" s="3"/>
    </row>
    <row r="283" spans="1:12" s="5" customFormat="1" ht="15" hidden="1" customHeight="1" outlineLevel="2">
      <c r="A283" s="50" t="s">
        <v>13</v>
      </c>
      <c r="B283" s="44"/>
      <c r="C283" s="130">
        <v>520300</v>
      </c>
      <c r="D283" s="208" t="s">
        <v>245</v>
      </c>
      <c r="E283" s="47"/>
      <c r="F283" s="185"/>
      <c r="G283" s="139"/>
      <c r="H283" s="139"/>
      <c r="I283" s="139"/>
    </row>
    <row r="284" spans="1:12" s="5" customFormat="1" ht="15" hidden="1" outlineLevel="2">
      <c r="A284" s="50" t="s">
        <v>16</v>
      </c>
      <c r="B284" s="44">
        <v>51301</v>
      </c>
      <c r="C284" s="107">
        <v>520301</v>
      </c>
      <c r="D284" s="205" t="s">
        <v>246</v>
      </c>
      <c r="E284" s="39"/>
      <c r="F284" s="75"/>
      <c r="G284" s="232">
        <v>41838</v>
      </c>
      <c r="H284" s="250">
        <v>84943</v>
      </c>
      <c r="I284" s="139"/>
    </row>
    <row r="285" spans="1:12" s="5" customFormat="1" ht="15" hidden="1" customHeight="1" outlineLevel="2">
      <c r="A285" s="50" t="s">
        <v>16</v>
      </c>
      <c r="B285" s="44">
        <v>51302</v>
      </c>
      <c r="C285" s="107">
        <v>520302</v>
      </c>
      <c r="D285" s="205" t="s">
        <v>247</v>
      </c>
      <c r="E285" s="39"/>
      <c r="F285" s="75"/>
      <c r="G285" s="232"/>
      <c r="H285" s="250"/>
      <c r="I285" s="139"/>
    </row>
    <row r="286" spans="1:12" s="5" customFormat="1" ht="15" hidden="1" outlineLevel="2">
      <c r="A286" s="50" t="s">
        <v>16</v>
      </c>
      <c r="B286" s="44">
        <v>51303</v>
      </c>
      <c r="C286" s="107">
        <v>520303</v>
      </c>
      <c r="D286" s="205" t="s">
        <v>248</v>
      </c>
      <c r="E286" s="39"/>
      <c r="F286" s="139"/>
      <c r="G286" s="232">
        <v>7673</v>
      </c>
      <c r="H286" s="250">
        <v>15577</v>
      </c>
      <c r="I286" s="139"/>
    </row>
    <row r="287" spans="1:12" s="5" customFormat="1" ht="15" hidden="1" outlineLevel="2">
      <c r="A287" s="50" t="s">
        <v>16</v>
      </c>
      <c r="B287" s="44">
        <v>51304</v>
      </c>
      <c r="C287" s="107">
        <v>520304</v>
      </c>
      <c r="D287" s="205" t="s">
        <v>249</v>
      </c>
      <c r="E287" s="39"/>
      <c r="F287" s="187"/>
      <c r="G287" s="232">
        <v>3886</v>
      </c>
      <c r="H287" s="250">
        <v>7889</v>
      </c>
      <c r="I287" s="139"/>
    </row>
    <row r="288" spans="1:12" s="5" customFormat="1" ht="15" hidden="1" outlineLevel="2">
      <c r="A288" s="50" t="s">
        <v>16</v>
      </c>
      <c r="B288" s="44">
        <v>51305</v>
      </c>
      <c r="C288" s="107">
        <v>520305</v>
      </c>
      <c r="D288" s="205" t="s">
        <v>250</v>
      </c>
      <c r="E288" s="39"/>
      <c r="F288" s="187"/>
      <c r="G288" s="232">
        <v>2970</v>
      </c>
      <c r="H288" s="250">
        <v>6030</v>
      </c>
      <c r="I288" s="139"/>
    </row>
    <row r="289" spans="1:11" s="5" customFormat="1" ht="15" hidden="1" outlineLevel="2">
      <c r="A289" s="50" t="s">
        <v>16</v>
      </c>
      <c r="B289" s="44">
        <v>51311</v>
      </c>
      <c r="C289" s="107">
        <v>520311</v>
      </c>
      <c r="D289" s="205" t="s">
        <v>251</v>
      </c>
      <c r="E289" s="39"/>
      <c r="F289" s="384" t="s">
        <v>252</v>
      </c>
      <c r="G289" s="232">
        <v>3630</v>
      </c>
      <c r="H289" s="250">
        <v>7370</v>
      </c>
      <c r="I289" s="139"/>
    </row>
    <row r="290" spans="1:11" s="5" customFormat="1" ht="15" hidden="1" outlineLevel="2">
      <c r="A290" s="50" t="s">
        <v>16</v>
      </c>
      <c r="B290" s="44">
        <v>51312</v>
      </c>
      <c r="C290" s="107">
        <v>520312</v>
      </c>
      <c r="D290" s="205" t="s">
        <v>253</v>
      </c>
      <c r="E290" s="39"/>
      <c r="F290" s="385"/>
      <c r="G290" s="232">
        <v>10395</v>
      </c>
      <c r="H290" s="250">
        <v>21105</v>
      </c>
      <c r="I290" s="139"/>
    </row>
    <row r="291" spans="1:11" s="5" customFormat="1" ht="15" hidden="1" outlineLevel="2">
      <c r="A291" s="50" t="s">
        <v>16</v>
      </c>
      <c r="B291" s="44">
        <v>51313</v>
      </c>
      <c r="C291" s="107">
        <v>520313</v>
      </c>
      <c r="D291" s="205" t="s">
        <v>254</v>
      </c>
      <c r="E291" s="39"/>
      <c r="F291" s="386"/>
      <c r="G291" s="232">
        <v>10230</v>
      </c>
      <c r="H291" s="250">
        <v>20770</v>
      </c>
      <c r="I291" s="139"/>
    </row>
    <row r="292" spans="1:11" s="5" customFormat="1" ht="15" hidden="1" outlineLevel="2">
      <c r="A292" s="50" t="s">
        <v>16</v>
      </c>
      <c r="B292" s="44">
        <v>51322</v>
      </c>
      <c r="C292" s="107">
        <v>520322</v>
      </c>
      <c r="D292" s="205" t="s">
        <v>255</v>
      </c>
      <c r="E292" s="39"/>
      <c r="F292" s="86"/>
      <c r="G292" s="232">
        <v>24420</v>
      </c>
      <c r="H292" s="250">
        <v>49580</v>
      </c>
      <c r="I292" s="139"/>
    </row>
    <row r="293" spans="1:11" s="5" customFormat="1" ht="15" hidden="1" outlineLevel="2">
      <c r="A293" s="50" t="s">
        <v>16</v>
      </c>
      <c r="B293" s="44">
        <v>51324</v>
      </c>
      <c r="C293" s="107">
        <v>520324</v>
      </c>
      <c r="D293" s="205" t="s">
        <v>256</v>
      </c>
      <c r="E293" s="39"/>
      <c r="F293" s="86"/>
      <c r="G293" s="232">
        <v>4950</v>
      </c>
      <c r="H293" s="250">
        <v>10050</v>
      </c>
      <c r="I293" s="139"/>
    </row>
    <row r="294" spans="1:11" s="5" customFormat="1" ht="15" hidden="1" outlineLevel="2">
      <c r="A294" s="50" t="s">
        <v>16</v>
      </c>
      <c r="B294" s="44">
        <v>51326</v>
      </c>
      <c r="C294" s="107">
        <v>520326</v>
      </c>
      <c r="D294" s="205" t="s">
        <v>257</v>
      </c>
      <c r="E294" s="39"/>
      <c r="F294" s="86" t="s">
        <v>258</v>
      </c>
      <c r="G294" s="232">
        <v>3300</v>
      </c>
      <c r="H294" s="250">
        <v>6700</v>
      </c>
      <c r="I294" s="139"/>
    </row>
    <row r="295" spans="1:11" s="5" customFormat="1" ht="15" hidden="1" outlineLevel="2">
      <c r="A295" s="50" t="s">
        <v>16</v>
      </c>
      <c r="B295" s="44"/>
      <c r="C295" s="133">
        <v>520338</v>
      </c>
      <c r="D295" s="205" t="s">
        <v>259</v>
      </c>
      <c r="E295" s="39"/>
      <c r="F295" s="186"/>
      <c r="G295" s="232">
        <v>0</v>
      </c>
      <c r="H295" s="250">
        <v>0</v>
      </c>
      <c r="I295" s="139"/>
    </row>
    <row r="296" spans="1:11" s="5" customFormat="1" ht="15" hidden="1" outlineLevel="2">
      <c r="A296" s="50" t="s">
        <v>27</v>
      </c>
      <c r="B296" s="44">
        <v>51339</v>
      </c>
      <c r="C296" s="130">
        <v>520399</v>
      </c>
      <c r="D296" s="206" t="s">
        <v>260</v>
      </c>
      <c r="E296" s="39"/>
      <c r="F296" s="86"/>
      <c r="G296" s="234">
        <f>SUM(G284:G295)</f>
        <v>113292</v>
      </c>
      <c r="H296" s="251">
        <f>SUM(H284:H295)</f>
        <v>230014</v>
      </c>
      <c r="I296" s="267">
        <v>136722</v>
      </c>
    </row>
    <row r="297" spans="1:11" s="5" customFormat="1" ht="15" hidden="1" outlineLevel="2">
      <c r="A297" s="50"/>
      <c r="B297" s="42"/>
      <c r="C297" s="134"/>
      <c r="D297" s="207"/>
      <c r="E297" s="39"/>
      <c r="F297" s="86"/>
      <c r="G297" s="139"/>
      <c r="H297" s="139"/>
      <c r="I297" s="139"/>
    </row>
    <row r="298" spans="1:11" s="5" customFormat="1" hidden="1" outlineLevel="2">
      <c r="A298" s="50" t="s">
        <v>13</v>
      </c>
      <c r="B298" s="44"/>
      <c r="C298" s="130">
        <v>520400</v>
      </c>
      <c r="D298" s="208" t="s">
        <v>261</v>
      </c>
      <c r="E298" s="47"/>
      <c r="F298" s="185"/>
      <c r="G298" s="139"/>
      <c r="H298" s="139"/>
      <c r="I298" s="139"/>
    </row>
    <row r="299" spans="1:11" s="5" customFormat="1" ht="15" hidden="1" outlineLevel="2">
      <c r="A299" s="50" t="s">
        <v>16</v>
      </c>
      <c r="B299" s="44">
        <v>51401</v>
      </c>
      <c r="C299" s="107">
        <v>520401</v>
      </c>
      <c r="D299" s="205" t="s">
        <v>262</v>
      </c>
      <c r="E299" s="47"/>
      <c r="F299" s="185"/>
      <c r="G299" s="232">
        <v>11484</v>
      </c>
      <c r="H299" s="250">
        <v>23316</v>
      </c>
      <c r="I299" s="139"/>
      <c r="J299" s="9"/>
    </row>
    <row r="300" spans="1:11" s="5" customFormat="1" ht="15" hidden="1" outlineLevel="2">
      <c r="A300" s="50" t="s">
        <v>16</v>
      </c>
      <c r="B300" s="44">
        <v>51403</v>
      </c>
      <c r="C300" s="107">
        <v>520403</v>
      </c>
      <c r="D300" s="205" t="s">
        <v>263</v>
      </c>
      <c r="E300" s="47"/>
      <c r="F300" s="185"/>
      <c r="G300" s="232">
        <v>277.2</v>
      </c>
      <c r="H300" s="250">
        <v>562.79999999999995</v>
      </c>
      <c r="I300" s="139"/>
      <c r="J300" s="9"/>
    </row>
    <row r="301" spans="1:11" s="5" customFormat="1" ht="15" hidden="1" outlineLevel="2">
      <c r="A301" s="50" t="s">
        <v>16</v>
      </c>
      <c r="B301" s="44">
        <v>51405</v>
      </c>
      <c r="C301" s="107">
        <v>520405</v>
      </c>
      <c r="D301" s="205" t="s">
        <v>264</v>
      </c>
      <c r="E301" s="47"/>
      <c r="F301" s="185"/>
      <c r="G301" s="232">
        <v>1980</v>
      </c>
      <c r="H301" s="250">
        <v>4020</v>
      </c>
      <c r="I301" s="139"/>
      <c r="J301" s="9"/>
    </row>
    <row r="302" spans="1:11" s="5" customFormat="1" hidden="1" outlineLevel="2">
      <c r="A302" s="50" t="s">
        <v>27</v>
      </c>
      <c r="B302" s="44">
        <v>51449</v>
      </c>
      <c r="C302" s="130">
        <v>520499</v>
      </c>
      <c r="D302" s="206" t="s">
        <v>265</v>
      </c>
      <c r="E302" s="47"/>
      <c r="F302" s="185"/>
      <c r="G302" s="234">
        <f>SUM(G299:G301)</f>
        <v>13741.2</v>
      </c>
      <c r="H302" s="251">
        <f>SUM(H299:H301)</f>
        <v>27898.799999999999</v>
      </c>
      <c r="I302" s="267">
        <v>43276</v>
      </c>
      <c r="J302" s="74"/>
    </row>
    <row r="303" spans="1:11" hidden="1" outlineLevel="2">
      <c r="B303" s="44"/>
      <c r="C303" s="50"/>
      <c r="D303" s="209"/>
      <c r="E303" s="4"/>
      <c r="F303" s="52"/>
      <c r="G303" s="219"/>
      <c r="H303" s="215"/>
      <c r="I303" s="215"/>
      <c r="J303" s="5"/>
      <c r="K303" s="5"/>
    </row>
    <row r="304" spans="1:11" hidden="1" outlineLevel="2">
      <c r="A304" s="33" t="s">
        <v>27</v>
      </c>
      <c r="B304" s="44">
        <v>51559</v>
      </c>
      <c r="C304" s="130">
        <v>520599</v>
      </c>
      <c r="D304" s="16" t="s">
        <v>266</v>
      </c>
      <c r="E304" s="4"/>
      <c r="F304" s="52"/>
      <c r="G304" s="214">
        <f>G275+G278+G296+G302</f>
        <v>207310.2</v>
      </c>
      <c r="H304" s="242">
        <f t="shared" ref="H304:I304" si="53">H275+H281+H296+H302</f>
        <v>420898.8</v>
      </c>
      <c r="I304" s="243">
        <f t="shared" si="53"/>
        <v>341175</v>
      </c>
      <c r="J304" s="6"/>
      <c r="K304" s="5"/>
    </row>
    <row r="305" spans="1:12" s="5" customFormat="1" ht="15" hidden="1" customHeight="1" outlineLevel="2">
      <c r="A305" s="50"/>
      <c r="B305" s="41"/>
      <c r="C305" s="130"/>
      <c r="D305" s="12"/>
      <c r="E305" s="11"/>
      <c r="F305" s="52"/>
      <c r="G305" s="223"/>
      <c r="H305" s="215"/>
      <c r="I305" s="215"/>
    </row>
    <row r="306" spans="1:12" hidden="1" outlineLevel="2">
      <c r="B306" s="41"/>
      <c r="C306" s="107"/>
      <c r="D306" s="16"/>
      <c r="G306" s="215"/>
      <c r="H306" s="215"/>
      <c r="I306" s="215"/>
    </row>
    <row r="307" spans="1:12" outlineLevel="1" collapsed="1">
      <c r="A307" s="55" t="s">
        <v>13</v>
      </c>
      <c r="B307" s="44"/>
      <c r="C307" s="130">
        <v>530000</v>
      </c>
      <c r="D307" s="62" t="s">
        <v>268</v>
      </c>
      <c r="E307" s="17" t="s">
        <v>38</v>
      </c>
      <c r="F307" s="163"/>
      <c r="G307" s="219">
        <v>0</v>
      </c>
      <c r="H307" s="171">
        <f>SUM(H308:H308)</f>
        <v>12925</v>
      </c>
      <c r="I307" s="255">
        <f>SUM(I308:I308)</f>
        <v>14110</v>
      </c>
    </row>
    <row r="308" spans="1:12" hidden="1" outlineLevel="2">
      <c r="A308" s="55" t="s">
        <v>16</v>
      </c>
      <c r="B308" s="44">
        <v>5135</v>
      </c>
      <c r="C308" s="127">
        <v>530001</v>
      </c>
      <c r="D308" s="12" t="s">
        <v>269</v>
      </c>
      <c r="E308" s="14" t="s">
        <v>38</v>
      </c>
      <c r="F308" s="50" t="s">
        <v>270</v>
      </c>
      <c r="G308" s="213"/>
      <c r="H308" s="244">
        <v>12925</v>
      </c>
      <c r="I308" s="246">
        <v>14110</v>
      </c>
      <c r="L308" s="5"/>
    </row>
    <row r="309" spans="1:12" hidden="1" outlineLevel="2">
      <c r="A309" s="55" t="s">
        <v>27</v>
      </c>
      <c r="B309" s="44">
        <v>5139</v>
      </c>
      <c r="C309" s="127">
        <v>530009</v>
      </c>
      <c r="D309" s="12" t="s">
        <v>271</v>
      </c>
      <c r="E309" s="14" t="s">
        <v>38</v>
      </c>
      <c r="H309" s="244">
        <f t="shared" ref="H309:I309" si="54">H308</f>
        <v>12925</v>
      </c>
      <c r="I309" s="246">
        <f t="shared" si="54"/>
        <v>14110</v>
      </c>
      <c r="L309" s="5"/>
    </row>
    <row r="310" spans="1:12" hidden="1" outlineLevel="2">
      <c r="A310" s="55"/>
      <c r="B310" s="44"/>
      <c r="E310" s="14"/>
      <c r="G310" s="213"/>
      <c r="H310" s="244"/>
      <c r="I310" s="213"/>
      <c r="L310" s="5"/>
    </row>
    <row r="311" spans="1:12">
      <c r="A311" s="50" t="s">
        <v>27</v>
      </c>
      <c r="B311" s="41"/>
      <c r="C311" s="135">
        <v>599998</v>
      </c>
      <c r="D311" s="193" t="s">
        <v>272</v>
      </c>
      <c r="E311" s="59"/>
      <c r="F311" s="188"/>
      <c r="G311" s="235">
        <f t="shared" ref="G311:I311" si="55">G46+G83+G115+G137+G173+G204+G217+G222+G241</f>
        <v>1935064</v>
      </c>
      <c r="H311" s="235">
        <f t="shared" si="55"/>
        <v>2868633.8</v>
      </c>
      <c r="I311" s="243">
        <f t="shared" si="55"/>
        <v>2793676</v>
      </c>
      <c r="L311" s="5"/>
    </row>
    <row r="312" spans="1:12" ht="8.1" customHeight="1">
      <c r="A312" s="78"/>
      <c r="B312" s="48"/>
      <c r="C312" s="136"/>
      <c r="D312" s="49"/>
      <c r="E312" s="49"/>
      <c r="F312" s="189"/>
      <c r="G312" s="236"/>
      <c r="H312" s="236"/>
      <c r="I312" s="236"/>
      <c r="L312" s="5"/>
    </row>
    <row r="313" spans="1:12" s="5" customFormat="1" ht="15.75">
      <c r="A313" s="50" t="s">
        <v>27</v>
      </c>
      <c r="B313" s="41"/>
      <c r="C313" s="130">
        <v>599999</v>
      </c>
      <c r="D313" s="210" t="s">
        <v>273</v>
      </c>
      <c r="E313" s="35"/>
      <c r="F313" s="190"/>
      <c r="G313" s="237">
        <f t="shared" ref="G313:I313" si="56">G4-G311</f>
        <v>20928</v>
      </c>
      <c r="H313" s="237">
        <f t="shared" si="56"/>
        <v>131325.20000000019</v>
      </c>
      <c r="I313" s="254">
        <f t="shared" si="56"/>
        <v>278250</v>
      </c>
    </row>
    <row r="314" spans="1:12" s="5" customFormat="1" ht="9.9499999999999993" customHeight="1">
      <c r="A314" s="50"/>
      <c r="B314" s="41"/>
      <c r="C314" s="130"/>
      <c r="D314" s="137"/>
      <c r="E314" s="35"/>
      <c r="F314" s="52"/>
      <c r="G314" s="237"/>
      <c r="H314" s="253"/>
      <c r="I314" s="253"/>
    </row>
    <row r="315" spans="1:12" s="5" customFormat="1">
      <c r="A315" s="50" t="s">
        <v>16</v>
      </c>
      <c r="B315" s="41">
        <v>2060</v>
      </c>
      <c r="C315" s="130">
        <v>600001</v>
      </c>
      <c r="D315" s="210" t="s">
        <v>274</v>
      </c>
      <c r="E315" s="14" t="s">
        <v>18</v>
      </c>
      <c r="F315" s="50"/>
      <c r="G315" s="238">
        <v>0</v>
      </c>
      <c r="H315" s="171">
        <v>85000</v>
      </c>
      <c r="I315" s="255">
        <v>76673</v>
      </c>
    </row>
    <row r="316" spans="1:12" s="5" customFormat="1" ht="9.9499999999999993" customHeight="1">
      <c r="A316" s="50"/>
      <c r="B316" s="41"/>
      <c r="C316" s="130"/>
      <c r="D316" s="137"/>
      <c r="E316" s="35"/>
      <c r="F316" s="52"/>
      <c r="G316" s="237"/>
      <c r="H316" s="253"/>
      <c r="I316" s="253"/>
    </row>
    <row r="317" spans="1:12" s="5" customFormat="1" ht="15.75">
      <c r="A317" s="50" t="s">
        <v>27</v>
      </c>
      <c r="B317" s="41"/>
      <c r="C317" s="130">
        <v>699999</v>
      </c>
      <c r="D317" s="210" t="s">
        <v>275</v>
      </c>
      <c r="E317" s="35"/>
      <c r="F317" s="78" t="s">
        <v>276</v>
      </c>
      <c r="G317" s="237">
        <f t="shared" ref="G317:I317" si="57">G313-G315</f>
        <v>20928</v>
      </c>
      <c r="H317" s="237">
        <f t="shared" si="57"/>
        <v>46325.200000000186</v>
      </c>
      <c r="I317" s="254">
        <f t="shared" si="57"/>
        <v>201577</v>
      </c>
    </row>
    <row r="318" spans="1:12" s="5" customFormat="1" ht="9.9499999999999993" customHeight="1">
      <c r="A318" s="50"/>
      <c r="B318" s="41"/>
      <c r="C318" s="130"/>
      <c r="D318" s="137"/>
      <c r="E318" s="35"/>
      <c r="F318" s="52"/>
      <c r="G318" s="237"/>
      <c r="H318" s="237"/>
      <c r="I318" s="237"/>
    </row>
    <row r="319" spans="1:12" s="5" customFormat="1" ht="15.75" collapsed="1">
      <c r="A319" s="50" t="s">
        <v>13</v>
      </c>
      <c r="B319" s="41"/>
      <c r="C319" s="130">
        <v>700000</v>
      </c>
      <c r="D319" s="210" t="s">
        <v>277</v>
      </c>
      <c r="E319" s="35"/>
      <c r="F319" s="52"/>
      <c r="G319" s="238">
        <f>G329</f>
        <v>0</v>
      </c>
      <c r="H319" s="171">
        <f>H329</f>
        <v>4000</v>
      </c>
      <c r="I319" s="255">
        <f>I329</f>
        <v>3381</v>
      </c>
    </row>
    <row r="320" spans="1:12" s="5" customFormat="1" hidden="1" outlineLevel="1">
      <c r="A320" s="50" t="s">
        <v>16</v>
      </c>
      <c r="B320" s="44">
        <v>1500</v>
      </c>
      <c r="C320" s="107">
        <v>710001</v>
      </c>
      <c r="D320" s="14" t="s">
        <v>278</v>
      </c>
      <c r="E320" s="14"/>
      <c r="F320" s="50"/>
      <c r="G320" s="215"/>
      <c r="H320" s="215">
        <v>0</v>
      </c>
      <c r="I320" s="215"/>
    </row>
    <row r="321" spans="1:9" s="5" customFormat="1" hidden="1" outlineLevel="1">
      <c r="A321" s="50" t="s">
        <v>16</v>
      </c>
      <c r="B321" s="44">
        <v>1505</v>
      </c>
      <c r="C321" s="107">
        <v>710002</v>
      </c>
      <c r="D321" s="14" t="s">
        <v>279</v>
      </c>
      <c r="E321" s="14"/>
      <c r="F321" s="50"/>
      <c r="G321" s="215"/>
      <c r="H321" s="215">
        <v>0</v>
      </c>
      <c r="I321" s="215"/>
    </row>
    <row r="322" spans="1:9" s="5" customFormat="1" hidden="1" outlineLevel="1">
      <c r="A322" s="50" t="s">
        <v>16</v>
      </c>
      <c r="B322" s="44"/>
      <c r="C322" s="107">
        <v>710003</v>
      </c>
      <c r="D322" s="14" t="s">
        <v>280</v>
      </c>
      <c r="E322" s="14"/>
      <c r="F322" s="50"/>
      <c r="G322" s="215"/>
      <c r="H322" s="215">
        <v>0</v>
      </c>
      <c r="I322" s="215"/>
    </row>
    <row r="323" spans="1:9" s="5" customFormat="1" hidden="1" outlineLevel="1">
      <c r="A323" s="50" t="s">
        <v>16</v>
      </c>
      <c r="B323" s="44"/>
      <c r="C323" s="107">
        <v>710004</v>
      </c>
      <c r="D323" s="14" t="s">
        <v>281</v>
      </c>
      <c r="E323" s="14"/>
      <c r="F323" s="50"/>
      <c r="G323" s="215"/>
      <c r="H323" s="215">
        <v>0</v>
      </c>
      <c r="I323" s="215"/>
    </row>
    <row r="324" spans="1:9" s="5" customFormat="1" hidden="1" outlineLevel="1">
      <c r="A324" s="50" t="s">
        <v>16</v>
      </c>
      <c r="B324" s="44"/>
      <c r="C324" s="107">
        <v>710005</v>
      </c>
      <c r="D324" s="14" t="s">
        <v>282</v>
      </c>
      <c r="E324" s="14"/>
      <c r="F324" s="50"/>
      <c r="G324" s="215"/>
      <c r="H324" s="215">
        <v>0</v>
      </c>
      <c r="I324" s="215"/>
    </row>
    <row r="325" spans="1:9" s="5" customFormat="1" hidden="1" outlineLevel="1">
      <c r="A325" s="50" t="s">
        <v>16</v>
      </c>
      <c r="B325" s="44"/>
      <c r="C325" s="107">
        <v>720001</v>
      </c>
      <c r="D325" s="14" t="s">
        <v>283</v>
      </c>
      <c r="E325" s="14"/>
      <c r="F325" s="50"/>
      <c r="G325" s="215"/>
      <c r="H325" s="215">
        <v>0</v>
      </c>
      <c r="I325" s="215"/>
    </row>
    <row r="326" spans="1:9" s="5" customFormat="1" hidden="1" outlineLevel="1">
      <c r="A326" s="50" t="s">
        <v>16</v>
      </c>
      <c r="B326" s="44">
        <v>2015</v>
      </c>
      <c r="C326" s="127">
        <v>720003</v>
      </c>
      <c r="D326" s="12" t="s">
        <v>284</v>
      </c>
      <c r="E326" s="12"/>
      <c r="F326" s="33"/>
      <c r="G326" s="213"/>
      <c r="H326" s="215">
        <v>4000</v>
      </c>
      <c r="I326" s="246">
        <v>3381</v>
      </c>
    </row>
    <row r="327" spans="1:9" s="5" customFormat="1" hidden="1" outlineLevel="1">
      <c r="A327" s="50" t="s">
        <v>16</v>
      </c>
      <c r="B327" s="44"/>
      <c r="C327" s="127">
        <v>720005</v>
      </c>
      <c r="D327" s="12" t="s">
        <v>285</v>
      </c>
      <c r="E327" s="12"/>
      <c r="F327" s="33"/>
      <c r="G327" s="213"/>
      <c r="H327" s="215">
        <v>0</v>
      </c>
      <c r="I327" s="215"/>
    </row>
    <row r="328" spans="1:9" s="5" customFormat="1" hidden="1" outlineLevel="1">
      <c r="A328" s="50" t="s">
        <v>16</v>
      </c>
      <c r="B328" s="44"/>
      <c r="C328" s="127">
        <v>720006</v>
      </c>
      <c r="D328" s="12" t="s">
        <v>286</v>
      </c>
      <c r="E328" s="12"/>
      <c r="F328" s="33"/>
      <c r="G328" s="213"/>
      <c r="H328" s="215">
        <v>0</v>
      </c>
      <c r="I328" s="215"/>
    </row>
    <row r="329" spans="1:9" s="5" customFormat="1" hidden="1" outlineLevel="1">
      <c r="A329" s="50" t="s">
        <v>27</v>
      </c>
      <c r="B329" s="44">
        <v>1519</v>
      </c>
      <c r="C329" s="130">
        <v>790009</v>
      </c>
      <c r="D329" s="11" t="s">
        <v>287</v>
      </c>
      <c r="E329" s="14"/>
      <c r="F329" s="50"/>
      <c r="G329" s="215">
        <f>SUM(G320:G326)</f>
        <v>0</v>
      </c>
      <c r="H329" s="215">
        <f>SUM(H320:H328)</f>
        <v>4000</v>
      </c>
      <c r="I329" s="243">
        <f>SUM(I320:I328)</f>
        <v>3381</v>
      </c>
    </row>
    <row r="330" spans="1:9" s="5" customFormat="1" ht="9.9499999999999993" customHeight="1">
      <c r="A330" s="50"/>
      <c r="B330" s="42"/>
      <c r="C330" s="107"/>
      <c r="D330" s="14"/>
      <c r="E330" s="14"/>
      <c r="F330" s="50"/>
      <c r="G330" s="215"/>
      <c r="H330" s="215"/>
      <c r="I330" s="215"/>
    </row>
    <row r="331" spans="1:9" s="5" customFormat="1" ht="16.5" thickBot="1">
      <c r="A331" s="50" t="s">
        <v>27</v>
      </c>
      <c r="B331" s="41"/>
      <c r="C331" s="130">
        <v>799999</v>
      </c>
      <c r="D331" s="210" t="s">
        <v>288</v>
      </c>
      <c r="E331" s="35"/>
      <c r="F331" s="78" t="s">
        <v>276</v>
      </c>
      <c r="G331" s="239">
        <f t="shared" ref="G331:I331" si="58">G317-G329</f>
        <v>20928</v>
      </c>
      <c r="H331" s="239">
        <f t="shared" si="58"/>
        <v>42325.200000000186</v>
      </c>
      <c r="I331" s="256">
        <f t="shared" si="58"/>
        <v>198196</v>
      </c>
    </row>
    <row r="332" spans="1:9" ht="13.5" thickTop="1">
      <c r="G332" s="213"/>
    </row>
    <row r="333" spans="1:9">
      <c r="G333" s="213"/>
    </row>
    <row r="334" spans="1:9">
      <c r="G334" s="213"/>
    </row>
    <row r="335" spans="1:9">
      <c r="G335" s="213"/>
    </row>
    <row r="336" spans="1:9">
      <c r="G336" s="213"/>
    </row>
    <row r="337" spans="7:7">
      <c r="G337" s="213"/>
    </row>
    <row r="338" spans="7:7">
      <c r="G338" s="213"/>
    </row>
    <row r="339" spans="7:7">
      <c r="G339" s="213"/>
    </row>
    <row r="340" spans="7:7">
      <c r="G340" s="213"/>
    </row>
    <row r="341" spans="7:7">
      <c r="G341" s="213"/>
    </row>
    <row r="342" spans="7:7">
      <c r="G342" s="213"/>
    </row>
    <row r="343" spans="7:7">
      <c r="G343" s="213"/>
    </row>
    <row r="344" spans="7:7">
      <c r="G344" s="213"/>
    </row>
    <row r="345" spans="7:7">
      <c r="G345" s="213"/>
    </row>
  </sheetData>
  <mergeCells count="1">
    <mergeCell ref="F289:F291"/>
  </mergeCells>
  <conditionalFormatting sqref="H313">
    <cfRule type="cellIs" dxfId="11" priority="51" operator="lessThan">
      <formula>0</formula>
    </cfRule>
    <cfRule type="cellIs" dxfId="10" priority="52" operator="greaterThan">
      <formula>0</formula>
    </cfRule>
  </conditionalFormatting>
  <conditionalFormatting sqref="H318:I318 H317">
    <cfRule type="cellIs" dxfId="9" priority="49" operator="lessThan">
      <formula>0</formula>
    </cfRule>
    <cfRule type="cellIs" dxfId="8" priority="50" operator="greaterThan">
      <formula>0</formula>
    </cfRule>
  </conditionalFormatting>
  <conditionalFormatting sqref="G317:G318">
    <cfRule type="cellIs" dxfId="7" priority="47" operator="lessThan">
      <formula>0</formula>
    </cfRule>
    <cfRule type="cellIs" dxfId="6" priority="48" operator="greaterThan">
      <formula>0</formula>
    </cfRule>
  </conditionalFormatting>
  <conditionalFormatting sqref="G331">
    <cfRule type="cellIs" dxfId="5" priority="45" operator="lessThan">
      <formula>0</formula>
    </cfRule>
    <cfRule type="cellIs" dxfId="4" priority="46" operator="greaterThan">
      <formula>0</formula>
    </cfRule>
  </conditionalFormatting>
  <conditionalFormatting sqref="H331">
    <cfRule type="cellIs" dxfId="3" priority="43" operator="lessThan">
      <formula>0</formula>
    </cfRule>
    <cfRule type="cellIs" dxfId="2" priority="44" operator="greaterThan">
      <formula>0</formula>
    </cfRule>
  </conditionalFormatting>
  <conditionalFormatting sqref="G313">
    <cfRule type="cellIs" dxfId="1" priority="41" operator="lessThan">
      <formula>0</formula>
    </cfRule>
    <cfRule type="cellIs" dxfId="0" priority="42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DFF Budget 2015 - 2017</vt:lpstr>
      <vt:lpstr>Elite-projekt</vt:lpstr>
      <vt:lpstr>Budget - sommerlejr</vt:lpstr>
      <vt:lpstr>DFF Budget 2014-15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Kokborg</dc:creator>
  <cp:lastModifiedBy>Martin </cp:lastModifiedBy>
  <cp:revision/>
  <dcterms:created xsi:type="dcterms:W3CDTF">2014-11-02T18:54:09Z</dcterms:created>
  <dcterms:modified xsi:type="dcterms:W3CDTF">2017-04-15T14:44:00Z</dcterms:modified>
</cp:coreProperties>
</file>