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\Documents\"/>
    </mc:Choice>
  </mc:AlternateContent>
  <bookViews>
    <workbookView xWindow="0" yWindow="0" windowWidth="20490" windowHeight="6825" tabRatio="807"/>
  </bookViews>
  <sheets>
    <sheet name="DFF Budget" sheetId="7" r:id="rId1"/>
  </sheets>
  <definedNames>
    <definedName name="_xlnm._FilterDatabase" localSheetId="0" hidden="1">'DFF Budget'!$A$1:$N$1</definedName>
  </definedNames>
  <calcPr calcId="152511"/>
</workbook>
</file>

<file path=xl/calcChain.xml><?xml version="1.0" encoding="utf-8"?>
<calcChain xmlns="http://schemas.openxmlformats.org/spreadsheetml/2006/main">
  <c r="I252" i="7" l="1"/>
  <c r="H252" i="7"/>
  <c r="I245" i="7" l="1"/>
  <c r="H51" i="7"/>
  <c r="H70" i="7"/>
  <c r="H77" i="7"/>
  <c r="I51" i="7"/>
  <c r="I70" i="7"/>
  <c r="I77" i="7"/>
  <c r="I31" i="7"/>
  <c r="H27" i="7"/>
  <c r="I27" i="7"/>
  <c r="H271" i="7"/>
  <c r="I233" i="7"/>
  <c r="I305" i="7"/>
  <c r="I303" i="7" s="1"/>
  <c r="I281" i="7"/>
  <c r="I280" i="7"/>
  <c r="G271" i="7"/>
  <c r="I271" i="7"/>
  <c r="G292" i="7"/>
  <c r="H292" i="7"/>
  <c r="I292" i="7"/>
  <c r="I277" i="7"/>
  <c r="G108" i="7"/>
  <c r="G102" i="7" s="1"/>
  <c r="H108" i="7"/>
  <c r="H102" i="7" s="1"/>
  <c r="I108" i="7"/>
  <c r="I102" i="7" s="1"/>
  <c r="G100" i="7"/>
  <c r="G96" i="7" s="1"/>
  <c r="H100" i="7"/>
  <c r="H96" i="7" s="1"/>
  <c r="I100" i="7"/>
  <c r="I96" i="7" s="1"/>
  <c r="G88" i="7"/>
  <c r="G84" i="7" s="1"/>
  <c r="H88" i="7"/>
  <c r="H84" i="7" s="1"/>
  <c r="I88" i="7"/>
  <c r="I84" i="7" s="1"/>
  <c r="G94" i="7"/>
  <c r="G90" i="7" s="1"/>
  <c r="H94" i="7"/>
  <c r="H90" i="7" s="1"/>
  <c r="I94" i="7"/>
  <c r="I90" i="7" s="1"/>
  <c r="G325" i="7"/>
  <c r="G315" i="7"/>
  <c r="H325" i="7"/>
  <c r="H315" i="7"/>
  <c r="I325" i="7"/>
  <c r="I315" i="7"/>
  <c r="G142" i="7"/>
  <c r="G150" i="7"/>
  <c r="G169" i="7"/>
  <c r="H142" i="7"/>
  <c r="H148" i="7"/>
  <c r="H150" i="7"/>
  <c r="H169" i="7"/>
  <c r="I142" i="7"/>
  <c r="I148" i="7"/>
  <c r="I150" i="7"/>
  <c r="I157" i="7"/>
  <c r="I169" i="7"/>
  <c r="I257" i="7"/>
  <c r="H257" i="7"/>
  <c r="H214" i="7"/>
  <c r="I214" i="7"/>
  <c r="I217" i="7"/>
  <c r="H217" i="7"/>
  <c r="G226" i="7"/>
  <c r="H226" i="7"/>
  <c r="I226" i="7"/>
  <c r="G208" i="7"/>
  <c r="G212" i="7" s="1"/>
  <c r="G202" i="7" s="1"/>
  <c r="I208" i="7"/>
  <c r="I212" i="7" s="1"/>
  <c r="I202" i="7" s="1"/>
  <c r="H208" i="7"/>
  <c r="H212" i="7" s="1"/>
  <c r="H202" i="7" s="1"/>
  <c r="I179" i="7"/>
  <c r="I198" i="7"/>
  <c r="I200" i="7" s="1"/>
  <c r="I173" i="7" s="1"/>
  <c r="G198" i="7"/>
  <c r="G154" i="7"/>
  <c r="G155" i="7" s="1"/>
  <c r="G156" i="7" s="1"/>
  <c r="H154" i="7"/>
  <c r="H156" i="7"/>
  <c r="H16" i="7"/>
  <c r="H23" i="7"/>
  <c r="H41" i="7"/>
  <c r="I23" i="7"/>
  <c r="I75" i="7"/>
  <c r="I298" i="7"/>
  <c r="I133" i="7"/>
  <c r="I120" i="7"/>
  <c r="I41" i="7"/>
  <c r="I16" i="7"/>
  <c r="G238" i="7"/>
  <c r="G237" i="7" s="1"/>
  <c r="G31" i="7"/>
  <c r="G4" i="7" s="1"/>
  <c r="G252" i="7"/>
  <c r="H277" i="7"/>
  <c r="G277" i="7"/>
  <c r="G70" i="7"/>
  <c r="G46" i="7" s="1"/>
  <c r="H305" i="7"/>
  <c r="H303" i="7"/>
  <c r="H120" i="7"/>
  <c r="H179" i="7"/>
  <c r="H200" i="7" s="1"/>
  <c r="H173" i="7" s="1"/>
  <c r="G179" i="7"/>
  <c r="G200" i="7" s="1"/>
  <c r="G173" i="7" s="1"/>
  <c r="G233" i="7"/>
  <c r="H233" i="7"/>
  <c r="H133" i="7"/>
  <c r="G133" i="7"/>
  <c r="G120" i="7"/>
  <c r="G51" i="7"/>
  <c r="H298" i="7"/>
  <c r="G298" i="7"/>
  <c r="G214" i="7"/>
  <c r="H235" i="7" l="1"/>
  <c r="H219" i="7" s="1"/>
  <c r="I300" i="7"/>
  <c r="I261" i="7" s="1"/>
  <c r="G300" i="7"/>
  <c r="I238" i="7"/>
  <c r="I235" i="7"/>
  <c r="I219" i="7" s="1"/>
  <c r="G235" i="7"/>
  <c r="G219" i="7" s="1"/>
  <c r="I135" i="7"/>
  <c r="I115" i="7" s="1"/>
  <c r="H135" i="7"/>
  <c r="H115" i="7" s="1"/>
  <c r="G135" i="7"/>
  <c r="G115" i="7" s="1"/>
  <c r="H113" i="7"/>
  <c r="H83" i="7" s="1"/>
  <c r="G113" i="7"/>
  <c r="G83" i="7" s="1"/>
  <c r="I113" i="7"/>
  <c r="I83" i="7" s="1"/>
  <c r="H259" i="7"/>
  <c r="I259" i="7"/>
  <c r="H238" i="7"/>
  <c r="H300" i="7"/>
  <c r="H261" i="7" s="1"/>
  <c r="H81" i="7"/>
  <c r="H46" i="7" s="1"/>
  <c r="I81" i="7"/>
  <c r="I46" i="7" s="1"/>
  <c r="G171" i="7"/>
  <c r="G137" i="7" s="1"/>
  <c r="I171" i="7"/>
  <c r="I137" i="7" s="1"/>
  <c r="H171" i="7"/>
  <c r="H137" i="7" s="1"/>
  <c r="H43" i="7"/>
  <c r="H4" i="7" s="1"/>
  <c r="I43" i="7"/>
  <c r="I4" i="7" s="1"/>
  <c r="I237" i="7" l="1"/>
  <c r="G307" i="7"/>
  <c r="G309" i="7" s="1"/>
  <c r="G313" i="7" s="1"/>
  <c r="G327" i="7" s="1"/>
  <c r="I307" i="7"/>
  <c r="I309" i="7" s="1"/>
  <c r="I313" i="7" s="1"/>
  <c r="I327" i="7" s="1"/>
  <c r="H237" i="7"/>
  <c r="H307" i="7" s="1"/>
  <c r="H309" i="7" s="1"/>
  <c r="H313" i="7" s="1"/>
  <c r="H327" i="7" s="1"/>
</calcChain>
</file>

<file path=xl/comments1.xml><?xml version="1.0" encoding="utf-8"?>
<comments xmlns="http://schemas.openxmlformats.org/spreadsheetml/2006/main">
  <authors>
    <author>Ole Kokborg</author>
  </authors>
  <commentList>
    <comment ref="D62" authorId="0" shapeId="0">
      <text>
        <r>
          <rPr>
            <sz val="9"/>
            <color indexed="81"/>
            <rFont val="Tahoma"/>
            <family val="2"/>
          </rPr>
          <t xml:space="preserve">Incl. Nyt regnskabsprogram
Vil på sigt nok kunne reducere behov for betaling til ekster revisor
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Konto slettet
</t>
        </r>
      </text>
    </comment>
    <comment ref="H75" authorId="0" shapeId="0">
      <text>
        <r>
          <rPr>
            <sz val="9"/>
            <color indexed="81"/>
            <rFont val="Tahoma"/>
            <family val="2"/>
          </rPr>
          <t xml:space="preserve">375€ for 2015 ER betalt i 2014
</t>
        </r>
      </text>
    </comment>
    <comment ref="G148" authorId="0" shapeId="0">
      <text>
        <r>
          <rPr>
            <b/>
            <sz val="9"/>
            <color indexed="81"/>
            <rFont val="Tahoma"/>
            <family val="2"/>
          </rPr>
          <t>Burde være 332.000 kr</t>
        </r>
        <r>
          <rPr>
            <sz val="9"/>
            <color indexed="81"/>
            <rFont val="Tahoma"/>
            <family val="2"/>
          </rPr>
          <t xml:space="preserve">
411.000 - 79.000</t>
        </r>
      </text>
    </comment>
    <comment ref="B175" authorId="0" shape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77" authorId="0" shape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82" authorId="0" shape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H183" authorId="0" shape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H193" authorId="0" shapeId="0">
      <text>
        <r>
          <rPr>
            <sz val="9"/>
            <color indexed="81"/>
            <rFont val="Tahoma"/>
            <family val="2"/>
          </rPr>
          <t xml:space="preserve">var ikke med i summen for 2015
</t>
        </r>
      </text>
    </comment>
    <comment ref="H198" authorId="0" shapeId="0">
      <text>
        <r>
          <rPr>
            <sz val="9"/>
            <color indexed="81"/>
            <rFont val="Tahoma"/>
            <family val="2"/>
          </rPr>
          <t>Konto 340218 (7000 kr.) var ved fejl ikke talt med i summen</t>
        </r>
      </text>
    </comment>
    <comment ref="I225" authorId="0" shapeId="0">
      <text>
        <r>
          <rPr>
            <sz val="9"/>
            <color indexed="81"/>
            <rFont val="Tahoma"/>
            <family val="2"/>
          </rPr>
          <t xml:space="preserve">ca. 500 dedaljer á 38 kr plus diverse
</t>
        </r>
      </text>
    </comment>
    <comment ref="G240" authorId="0" shapeId="0">
      <text>
        <r>
          <rPr>
            <sz val="9"/>
            <color indexed="81"/>
            <rFont val="Tahoma"/>
            <family val="2"/>
          </rPr>
          <t>Budget-tal i version 1</t>
        </r>
      </text>
    </comment>
    <comment ref="H251" authorId="0" shapeId="0">
      <text>
        <r>
          <rPr>
            <sz val="9"/>
            <color indexed="81"/>
            <rFont val="Tahoma"/>
            <family val="2"/>
          </rPr>
          <t xml:space="preserve">Var ved en fejl ikke talt med i totale sum for projektet
</t>
        </r>
      </text>
    </comment>
    <comment ref="G252" authorId="0" shapeId="0">
      <text>
        <r>
          <rPr>
            <b/>
            <sz val="9"/>
            <color indexed="81"/>
            <rFont val="Tahoma"/>
            <family val="2"/>
          </rPr>
          <t>2014 budgettal = 585.000 kr.</t>
        </r>
        <r>
          <rPr>
            <sz val="9"/>
            <color indexed="81"/>
            <rFont val="Tahoma"/>
            <family val="2"/>
          </rPr>
          <t xml:space="preserve"> 
(= 664.000 - 79.000)
Dette er for lidt i forhold til detailbudgettet, da MW's løn i breddeudvalget (3002) er korrigeret for projektandel - der er dog korrigeret 8489 kr. for lidt - se konto 3002 under Bredde
OK/DFF</t>
        </r>
      </text>
    </comment>
    <comment ref="G255" authorId="0" shapeId="0">
      <text>
        <r>
          <rPr>
            <sz val="9"/>
            <color indexed="81"/>
            <rFont val="Tahoma"/>
            <family val="2"/>
          </rPr>
          <t xml:space="preserve">143.000 kr. breddeudv kto 30020 i 2014
</t>
        </r>
      </text>
    </comment>
    <comment ref="G257" authorId="0" shapeId="0">
      <text>
        <r>
          <rPr>
            <b/>
            <sz val="9"/>
            <color indexed="81"/>
            <rFont val="Tahoma"/>
            <family val="2"/>
          </rPr>
          <t xml:space="preserve">143.000 kr.
</t>
        </r>
        <r>
          <rPr>
            <sz val="9"/>
            <color indexed="81"/>
            <rFont val="Tahoma"/>
            <family val="2"/>
          </rPr>
          <t xml:space="preserve">Se breddeudvalg
konto 30020 i 2014
</t>
        </r>
      </text>
    </comment>
    <comment ref="G261" authorId="0" shapeId="0">
      <text>
        <r>
          <rPr>
            <sz val="9"/>
            <color indexed="81"/>
            <rFont val="Tahoma"/>
            <family val="2"/>
          </rPr>
          <t xml:space="preserve">Var ikke med i budgettet for 2014 som selvstændigt punkt
</t>
        </r>
      </text>
    </comment>
    <comment ref="I303" authorId="0" shapeId="0">
      <text>
        <r>
          <rPr>
            <sz val="9"/>
            <color indexed="81"/>
            <rFont val="Tahoma"/>
            <family val="2"/>
          </rPr>
          <t xml:space="preserve">Er betalt ultimo 2015
</t>
        </r>
      </text>
    </comment>
    <comment ref="G322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Var før i Udgifter Admin.</t>
        </r>
      </text>
    </comment>
    <comment ref="H322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  <comment ref="I322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sharedStrings.xml><?xml version="1.0" encoding="utf-8"?>
<sst xmlns="http://schemas.openxmlformats.org/spreadsheetml/2006/main" count="644" uniqueCount="316">
  <si>
    <t>Overskrift</t>
  </si>
  <si>
    <t>Andre tilskud</t>
  </si>
  <si>
    <t>Sum</t>
  </si>
  <si>
    <t>Tilskud i alt</t>
  </si>
  <si>
    <t>INDTÆGTER I ALT</t>
  </si>
  <si>
    <t>Administration</t>
  </si>
  <si>
    <t>Administration i alt</t>
  </si>
  <si>
    <t>Afskrivninger</t>
  </si>
  <si>
    <t>Elite</t>
  </si>
  <si>
    <t>Eliteudvalg</t>
  </si>
  <si>
    <t>Porto</t>
  </si>
  <si>
    <t>Forsikring</t>
  </si>
  <si>
    <t>Kontingenter i alt</t>
  </si>
  <si>
    <t>Diverse</t>
  </si>
  <si>
    <t>Tilskud</t>
  </si>
  <si>
    <t>Transport af udstyr</t>
  </si>
  <si>
    <t>Dommeruddannelse</t>
  </si>
  <si>
    <t>Diverse indtægter</t>
  </si>
  <si>
    <t>Fonde og støtteordninger</t>
  </si>
  <si>
    <t>Klubkontingent</t>
  </si>
  <si>
    <t>Transport udl. stævner - delt.bet.</t>
  </si>
  <si>
    <t>Oph. udl. stævner - delt.betaling</t>
  </si>
  <si>
    <t>Startgebyr udl.stævner - delt.betaling</t>
  </si>
  <si>
    <t>Sommerlejr</t>
  </si>
  <si>
    <t>Seminar</t>
  </si>
  <si>
    <t>Telefon</t>
  </si>
  <si>
    <t>Kontorhold</t>
  </si>
  <si>
    <t>Hjemmeside</t>
  </si>
  <si>
    <t>Repræsentation/Gaver</t>
  </si>
  <si>
    <t>Transport</t>
  </si>
  <si>
    <t>Trænerkursus</t>
  </si>
  <si>
    <t>Ophold</t>
  </si>
  <si>
    <t>Fortæring</t>
  </si>
  <si>
    <t>Promovering</t>
  </si>
  <si>
    <t>B&amp;U-arbejde</t>
  </si>
  <si>
    <t>Stævnetilskud til klubber</t>
  </si>
  <si>
    <t>Udstyr til landshold</t>
  </si>
  <si>
    <t>Eliteudvalg i alt</t>
  </si>
  <si>
    <t>Fælles klubaktiviteter</t>
  </si>
  <si>
    <t>Bestyrelse i alt</t>
  </si>
  <si>
    <t>Stævner</t>
  </si>
  <si>
    <t>Opbevaring af udstyr</t>
  </si>
  <si>
    <t>Stævner i alt</t>
  </si>
  <si>
    <t>Konto
nr.</t>
  </si>
  <si>
    <t>Kontonavn</t>
  </si>
  <si>
    <t>B&amp;U-udvalg</t>
  </si>
  <si>
    <t>Breddeudvalg</t>
  </si>
  <si>
    <t>Veteranudvalg</t>
  </si>
  <si>
    <t>Klubstart</t>
  </si>
  <si>
    <t>Kvikkasse</t>
  </si>
  <si>
    <t>Udvalgsmøder</t>
  </si>
  <si>
    <t>Repræsentantskab</t>
  </si>
  <si>
    <t>Bestyrelse nationalt arbejde</t>
  </si>
  <si>
    <t>Repræsentantskab i alt</t>
  </si>
  <si>
    <t>Bestyrelse nationalt arbejde i alt</t>
  </si>
  <si>
    <t>Andre møder og samlinger i alt</t>
  </si>
  <si>
    <t>Bestyrelse internationalt arbejde</t>
  </si>
  <si>
    <t>B&amp;U-udvalg i alt</t>
  </si>
  <si>
    <t>Evt. forklaring til hvad der konteres</t>
  </si>
  <si>
    <t>Konto-
ansvarlig</t>
  </si>
  <si>
    <t>Best.</t>
  </si>
  <si>
    <t>B&amp;U</t>
  </si>
  <si>
    <t>Bredde</t>
  </si>
  <si>
    <t>Veteran</t>
  </si>
  <si>
    <t>DFF-Sommerlejr</t>
  </si>
  <si>
    <t>Udvalgsmøder i alt</t>
  </si>
  <si>
    <t>Breddeudvalg i alt</t>
  </si>
  <si>
    <t>?</t>
  </si>
  <si>
    <t>B&amp;U udviklingspulje</t>
  </si>
  <si>
    <t>Veteran udvalg i alt</t>
  </si>
  <si>
    <t>Udenlandske stævner (VM, EM hold)</t>
  </si>
  <si>
    <t>Bestyrelse internationalt arbejde i alt</t>
  </si>
  <si>
    <t>Vækstprojekter i alt</t>
  </si>
  <si>
    <t>Landshold</t>
  </si>
  <si>
    <t>Løn landstræner</t>
  </si>
  <si>
    <t>Træningssamling</t>
  </si>
  <si>
    <t>Transporttilskud til elitesamlinger</t>
  </si>
  <si>
    <t>Landshold i alt</t>
  </si>
  <si>
    <t>Udviklingskonsulent</t>
  </si>
  <si>
    <t>Udviklingskonsulent i alt</t>
  </si>
  <si>
    <r>
      <t xml:space="preserve">ATK </t>
    </r>
    <r>
      <rPr>
        <sz val="10"/>
        <color theme="1"/>
        <rFont val="Calibri"/>
        <family val="2"/>
        <scheme val="minor"/>
      </rPr>
      <t>(Aldersrelateret Trænings Koncept)</t>
    </r>
  </si>
  <si>
    <t>Klubkontingenter</t>
  </si>
  <si>
    <t>ATP-bidrag</t>
  </si>
  <si>
    <t>KUF</t>
  </si>
  <si>
    <t>Ekstern revision af regnskab</t>
  </si>
  <si>
    <t>Kopier</t>
  </si>
  <si>
    <t>Ny</t>
  </si>
  <si>
    <t>Bankgebyr</t>
  </si>
  <si>
    <t>Sponsorindtægter</t>
  </si>
  <si>
    <t>Dommeruddannelse i alt</t>
  </si>
  <si>
    <t>Løn - projektkonsulenter</t>
  </si>
  <si>
    <t>Materiel</t>
  </si>
  <si>
    <t xml:space="preserve">Afholdelse af 3 x TD eliteLejre </t>
  </si>
  <si>
    <t xml:space="preserve">Afholdelse af 3 x DFF elitelejre </t>
  </si>
  <si>
    <t>Løn til assisterende trænere</t>
  </si>
  <si>
    <t>Dommergebyr til WC, senior EM og VM</t>
  </si>
  <si>
    <t>TD eliteLejr II</t>
  </si>
  <si>
    <t>TD eliteLejr III</t>
  </si>
  <si>
    <t>TD eliteLejr I</t>
  </si>
  <si>
    <t>Eksterne trænere</t>
  </si>
  <si>
    <t>Ekstern sparring</t>
  </si>
  <si>
    <t>Mellem stævner og gård</t>
  </si>
  <si>
    <t>BUDGET
2015</t>
  </si>
  <si>
    <t xml:space="preserve">Startgebyrer EM, VM </t>
  </si>
  <si>
    <t>Diverse møder for bruttotrupppen</t>
  </si>
  <si>
    <t>Deltagelse i udenlandske træningslejre</t>
  </si>
  <si>
    <t>Trænerkursus - deltagerbetaling</t>
  </si>
  <si>
    <t>Breddeprojekter</t>
  </si>
  <si>
    <t xml:space="preserve">Løn tilskud </t>
  </si>
  <si>
    <t>(KUF bidrag)</t>
  </si>
  <si>
    <t>Lejre</t>
  </si>
  <si>
    <t>Vestdanmark bredde projekt</t>
  </si>
  <si>
    <t>ATK</t>
  </si>
  <si>
    <t>er flyttet til indtægt i 2015</t>
  </si>
  <si>
    <t>Godgørelse hjælpetræner</t>
  </si>
  <si>
    <t>Transport projektkonsuslenter</t>
  </si>
  <si>
    <t>Kursus</t>
  </si>
  <si>
    <t>Plakanter mv.</t>
  </si>
  <si>
    <t>Fægteudstyr - tøj &amp; våben mm.</t>
  </si>
  <si>
    <t>Fægteanlæg - melder, opruller, piste mm.</t>
  </si>
  <si>
    <t>Kørsel, incl. fragt af udstyr</t>
  </si>
  <si>
    <t>Deltagerbetaling - Senior EM</t>
  </si>
  <si>
    <t>Deltagerbetaling - Kadet/Junior - VM</t>
  </si>
  <si>
    <t>Deltagerbetaling - Senior VM</t>
  </si>
  <si>
    <t>Deltagerbetaling - Kadet/Junior - EM</t>
  </si>
  <si>
    <t>Andre indtægter - i alt</t>
  </si>
  <si>
    <t>Husleje DIF (Kælderrum)</t>
  </si>
  <si>
    <t>2015: flyttet til indtægter</t>
  </si>
  <si>
    <t>2015: flyttet til Lejre</t>
  </si>
  <si>
    <t>2015: flyttet til projekter</t>
  </si>
  <si>
    <t>Internationale lejre / Andre lejre</t>
  </si>
  <si>
    <t>Resultat før finansielle poster</t>
  </si>
  <si>
    <t>Resultat af Drift før afskrivninger</t>
  </si>
  <si>
    <t>Løn - udviklingskonsulent</t>
  </si>
  <si>
    <t>Husleje Århus (KB)</t>
  </si>
  <si>
    <t>Projekter</t>
  </si>
  <si>
    <t>Dansk Fægte-Forbund</t>
  </si>
  <si>
    <t>Løn i alt</t>
  </si>
  <si>
    <t>Drift</t>
  </si>
  <si>
    <t>Udstyr i alt</t>
  </si>
  <si>
    <t>Team DK projekt i alt</t>
  </si>
  <si>
    <t>Negativ tal = Underskud</t>
  </si>
  <si>
    <t>Administration vækstprojekt, incl. IT/tlf.</t>
  </si>
  <si>
    <t>Projekt i alt før tilskud</t>
  </si>
  <si>
    <t>Vækst Vest-DK</t>
  </si>
  <si>
    <t>Vækst Ring 4 - KBH (Koncentreret fokus)</t>
  </si>
  <si>
    <t>Løn administration i alt</t>
  </si>
  <si>
    <t>Løn administration</t>
  </si>
  <si>
    <t>DIF støtte til udviklingskonsulent</t>
  </si>
  <si>
    <t>2015: Flyttet til projekt</t>
  </si>
  <si>
    <t>2015: Flyttet til indtægt</t>
  </si>
  <si>
    <t>Finansielle poster i alt</t>
  </si>
  <si>
    <t>KUF diverse</t>
  </si>
  <si>
    <t>KUF i alt</t>
  </si>
  <si>
    <t xml:space="preserve">Deltagerbetaling - Diverse stævner </t>
  </si>
  <si>
    <t>Andre indtægter</t>
  </si>
  <si>
    <t>Kontingenter &amp; Licenser</t>
  </si>
  <si>
    <t>Vækst Vest-DK i alt</t>
  </si>
  <si>
    <t>Vækststøtte Vest-DK</t>
  </si>
  <si>
    <t>Finansielle poster</t>
  </si>
  <si>
    <t>Ny9</t>
  </si>
  <si>
    <t>ATK - projekt / Hjemmeside</t>
  </si>
  <si>
    <t>Administraion</t>
  </si>
  <si>
    <t>Kontotype</t>
  </si>
  <si>
    <t xml:space="preserve">Budgetteret Årsresultat </t>
  </si>
  <si>
    <t>INDTÆGTER/OMSÆTNING</t>
  </si>
  <si>
    <t>UDGIFTER/OMKOSTNINGER:</t>
  </si>
  <si>
    <t>?9</t>
  </si>
  <si>
    <t xml:space="preserve">Sommerlejr - Deltagergebyr </t>
  </si>
  <si>
    <t>Fægtehold 40+ (= 2 lejre)</t>
  </si>
  <si>
    <t>Materiel i alt</t>
  </si>
  <si>
    <t>Stævner og materiel i alt</t>
  </si>
  <si>
    <t>UDGIFTER/OMKOSTNINGER I ALT</t>
  </si>
  <si>
    <t>2015: flyttet til indtægt</t>
  </si>
  <si>
    <t>Gebyr rente</t>
  </si>
  <si>
    <t>Kongresstøtte</t>
  </si>
  <si>
    <t>2015: flyttet til finansielle poster</t>
  </si>
  <si>
    <t>Dommere til EM/VM senior</t>
  </si>
  <si>
    <t>DIF-tilskud til vækst</t>
  </si>
  <si>
    <t>Startgebyrer WC hold</t>
  </si>
  <si>
    <t xml:space="preserve">Landstræner, indkvartering </t>
  </si>
  <si>
    <t>Landstræner, rejser</t>
  </si>
  <si>
    <t>ATK i alt</t>
  </si>
  <si>
    <t>Salg/Avance af licencer - FIE &amp; ECF</t>
  </si>
  <si>
    <t>Ny 9</t>
  </si>
  <si>
    <t>Diverse / Ranglistevindere</t>
  </si>
  <si>
    <t>DIF; anden støtte</t>
  </si>
  <si>
    <t>KUF assistance</t>
  </si>
  <si>
    <t>Salg af udstyr</t>
  </si>
  <si>
    <t>Materiel &amp; Stævner</t>
  </si>
  <si>
    <t>Team-Danmark</t>
  </si>
  <si>
    <t>Omkostninger i alt</t>
  </si>
  <si>
    <t>IT/Telefon</t>
  </si>
  <si>
    <t>BUDGET</t>
  </si>
  <si>
    <t>Team-Danmark projekt - Tilskud i alt</t>
  </si>
  <si>
    <t>Lejre - Deltagerbetalinger</t>
  </si>
  <si>
    <t>Diverse uforudsete udgifter</t>
  </si>
  <si>
    <t xml:space="preserve">BUDGET
2014
</t>
  </si>
  <si>
    <t>BUDGET
2016</t>
  </si>
  <si>
    <t>TD fægtere rejser</t>
  </si>
  <si>
    <t>TD fægtere, indkvartering</t>
  </si>
  <si>
    <t>GL. Konto
nr.</t>
  </si>
  <si>
    <t>DIF-tilskud til udviklingskonsuslent</t>
  </si>
  <si>
    <t>DIF-tilskud til KUF</t>
  </si>
  <si>
    <t>DIF-tilskud (kvartal)</t>
  </si>
  <si>
    <t>DIF-tilskud (kongres)</t>
  </si>
  <si>
    <t>FIE-tilskud (kongrestilskud)</t>
  </si>
  <si>
    <t>Deltagerbetaling - Div. stævner - i alt</t>
  </si>
  <si>
    <t>Team-Danmark - Tilskud</t>
  </si>
  <si>
    <t>Team-Danmark . Tilskud</t>
  </si>
  <si>
    <t>Administration IT</t>
  </si>
  <si>
    <t>Regnskabsass., incl. afgift DIF-løn</t>
  </si>
  <si>
    <t>x</t>
  </si>
  <si>
    <t>DIF kontingent</t>
  </si>
  <si>
    <t>FIE kontingent</t>
  </si>
  <si>
    <t>EFC kontingent</t>
  </si>
  <si>
    <t>Bestyrelse &amp; internationalt arbejde</t>
  </si>
  <si>
    <t>Repræsentantskab - Ophold</t>
  </si>
  <si>
    <t>Repræsentantskab - Transport</t>
  </si>
  <si>
    <t>Repræsentantskab - Fortæring</t>
  </si>
  <si>
    <t>Bestyrelse national - Ophold</t>
  </si>
  <si>
    <t>Bestyrelse national - Transport</t>
  </si>
  <si>
    <t>Bestyrelse national - Fortæring</t>
  </si>
  <si>
    <t>Bestyrelse andre møder</t>
  </si>
  <si>
    <t>Bestyrelse andre møder - Ophold</t>
  </si>
  <si>
    <t>Bestyrelse andre møder - Transport</t>
  </si>
  <si>
    <t>Bestyrelse andre møder - Fortæring</t>
  </si>
  <si>
    <t>Bestyrelse internationalt - Ophold</t>
  </si>
  <si>
    <t>Bestyrelse internationalt - Transport</t>
  </si>
  <si>
    <t>Bestyrelse internationalt - Fortæring</t>
  </si>
  <si>
    <t>Bestyrelse internationalt - Diæter</t>
  </si>
  <si>
    <t>Bestyrelse internationalt - Diverse</t>
  </si>
  <si>
    <t>Karen Lachmann's Leget</t>
  </si>
  <si>
    <t>B&amp;U Udvalgsmøder - Ophold</t>
  </si>
  <si>
    <t>B&amp;U Udvalgsmøder - Transport</t>
  </si>
  <si>
    <t>B&amp;U Udvalgsmøder - Fortæring</t>
  </si>
  <si>
    <t>B&amp;U Øvrige</t>
  </si>
  <si>
    <t>B&amp;U Øvrige i alt</t>
  </si>
  <si>
    <t>Bredde Udvalgsmøder</t>
  </si>
  <si>
    <t>Bredde udvalgsmøder - Ophold</t>
  </si>
  <si>
    <t>Bredde udvalgsmøder -Transport</t>
  </si>
  <si>
    <t>Bredde udvalgsmøder -Fortæring</t>
  </si>
  <si>
    <t>Bredde Udvalgsmøder i alt</t>
  </si>
  <si>
    <t>Udviklingskonsulent - Ophold</t>
  </si>
  <si>
    <t>Udviklingskonsulent - Transport</t>
  </si>
  <si>
    <t>Udviklingskonsulent - Fortæring</t>
  </si>
  <si>
    <t>Udviklingskonsulent - Løn</t>
  </si>
  <si>
    <t>Dommerudd. - Ophold</t>
  </si>
  <si>
    <t>Dommerudd. - Transport</t>
  </si>
  <si>
    <t>Dommerudd. - Diæter</t>
  </si>
  <si>
    <t>Dommerudd. - Honorar/gebyr mv.</t>
  </si>
  <si>
    <t>Bredde - Øvrige</t>
  </si>
  <si>
    <t>FIE-licenser Danske dommere</t>
  </si>
  <si>
    <t>Bredde - Udviklingspulje</t>
  </si>
  <si>
    <t>Bredde Øvrige i alt</t>
  </si>
  <si>
    <t>Elite Udvalgsarbejde - diverse</t>
  </si>
  <si>
    <t>Stævneophold</t>
  </si>
  <si>
    <t>Stævne - Diæter/fortæring</t>
  </si>
  <si>
    <t>Kadet, junior, senior</t>
  </si>
  <si>
    <t>Holdstøtte v/. EM &amp; VM</t>
  </si>
  <si>
    <t>Stævnetransport (træner, CDD, fægtere)</t>
  </si>
  <si>
    <t>LEMAN-støtte (Kadet &amp; Junior)</t>
  </si>
  <si>
    <t>Stævnestøtte til fægtere</t>
  </si>
  <si>
    <t>Elite Udvalgsmøder</t>
  </si>
  <si>
    <t>Veteran - Udvalgsmøder</t>
  </si>
  <si>
    <t>Veteranudvalg møder - Ophold</t>
  </si>
  <si>
    <t>Veteranudvalg møder - Transport</t>
  </si>
  <si>
    <t>Veteranudvalg møder - Fortæring</t>
  </si>
  <si>
    <t>Veteraanudvalgsarbejde - Diverse</t>
  </si>
  <si>
    <t>Veteran Udvalgsarbejde i alt</t>
  </si>
  <si>
    <t>Medaljer, pokaler, indgraveringer mv</t>
  </si>
  <si>
    <t>FIE stævner Doping kontrol / Læge</t>
  </si>
  <si>
    <t>Stævner - diverse</t>
  </si>
  <si>
    <t>Dommer ved DM individuelt/Hold</t>
  </si>
  <si>
    <t>Andre lejre</t>
  </si>
  <si>
    <t>Lejre i alt</t>
  </si>
  <si>
    <t>Vækstprojektet i alt</t>
  </si>
  <si>
    <t>Omkostninger (Landstræner m.fl.)</t>
  </si>
  <si>
    <t xml:space="preserve"> Løn (Landstræner m.fl.)</t>
  </si>
  <si>
    <t xml:space="preserve">Udstyr </t>
  </si>
  <si>
    <t>Renteindtægt, Bank</t>
  </si>
  <si>
    <t>Renter, Debitor (System)</t>
  </si>
  <si>
    <t>Rykkergebyr, Debitor (System)</t>
  </si>
  <si>
    <t>Valutadifferencer gevinst, Debitor (System)</t>
  </si>
  <si>
    <t xml:space="preserve"> Valutadifferencer gevinst, Kreditor (System)</t>
  </si>
  <si>
    <t>Renteudgift, Bank</t>
  </si>
  <si>
    <t>Valutadifferencer tab, Debitor (System)</t>
  </si>
  <si>
    <t>Valutadifferencer tab, Kreditor (System)</t>
  </si>
  <si>
    <t>Fægteudstyr - fægter</t>
  </si>
  <si>
    <t>Landsholdsdragt - fægter</t>
  </si>
  <si>
    <t>World Cups startgebyrer</t>
  </si>
  <si>
    <t>VM og EM startgebyrer</t>
  </si>
  <si>
    <t>Landstræner træningsudstyr</t>
  </si>
  <si>
    <t>Deltagelse ved EM &amp; VM</t>
  </si>
  <si>
    <t>Deltagelse ved WC &amp; GP stævner</t>
  </si>
  <si>
    <t>Individuel undervis. (lektion)</t>
  </si>
  <si>
    <t>Landstræner, diæter</t>
  </si>
  <si>
    <t xml:space="preserve">Konkurrencer, lejre og sparring </t>
  </si>
  <si>
    <t>Konkurrencer, lejre og sparring i alt</t>
  </si>
  <si>
    <t>Underskudsgaranti, sabel sat.</t>
  </si>
  <si>
    <t>Landsholdsdragter mm.</t>
  </si>
  <si>
    <t>Løn - landstræner og øvrige trænere</t>
  </si>
  <si>
    <t>FT: 40K + MTM: 20K</t>
  </si>
  <si>
    <t>Et. Tlf.nr. er opsagt</t>
  </si>
  <si>
    <t>Brøndby komm. Erhvervsaffald</t>
  </si>
  <si>
    <t>Hjemmeside 16; betalt i dec.15</t>
  </si>
  <si>
    <t>Materiel til stævner incl. Ophardt</t>
  </si>
  <si>
    <t>Lejre - Deltagerbetalinger i alt</t>
  </si>
  <si>
    <t>Kontingent + bidrag faglig leder</t>
  </si>
  <si>
    <t>Ferie</t>
  </si>
  <si>
    <t>incl. kontorplads 25K</t>
  </si>
  <si>
    <t>25K for kontorplads Vækstprojekt</t>
  </si>
  <si>
    <t>EFC-tilskud (EM &amp; VM tilskud)</t>
  </si>
  <si>
    <t>To klubber (Sorø + Vejle)</t>
  </si>
  <si>
    <t>Holddeltagelse (Herre kårde)</t>
  </si>
  <si>
    <t>fleuret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</si>
</sst>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kr.&quot;\ #,##0;[Red]&quot;kr.&quot;\ \-#,##0"/>
    <numFmt numFmtId="164" formatCode="#,##0\ [$€-1];[Red]\-#,##0\ [$€-1]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DIF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Alignment="1">
      <alignment vertical="top" wrapText="1"/>
    </xf>
    <xf numFmtId="3" fontId="2" fillId="0" borderId="0" xfId="0" applyNumberFormat="1" applyFont="1"/>
    <xf numFmtId="0" fontId="3" fillId="4" borderId="0" xfId="0" applyFont="1" applyFill="1"/>
    <xf numFmtId="3" fontId="3" fillId="0" borderId="0" xfId="0" applyNumberFormat="1" applyFont="1" applyFill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3" fontId="3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/>
    <xf numFmtId="0" fontId="4" fillId="0" borderId="0" xfId="0" applyFont="1" applyFill="1"/>
    <xf numFmtId="0" fontId="5" fillId="0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0" fontId="3" fillId="6" borderId="0" xfId="0" applyFont="1" applyFill="1"/>
    <xf numFmtId="0" fontId="2" fillId="6" borderId="0" xfId="0" applyFont="1" applyFill="1"/>
    <xf numFmtId="0" fontId="3" fillId="5" borderId="0" xfId="0" applyFont="1" applyFill="1"/>
    <xf numFmtId="0" fontId="2" fillId="5" borderId="0" xfId="0" applyFont="1" applyFill="1"/>
    <xf numFmtId="0" fontId="11" fillId="0" borderId="0" xfId="0" applyFont="1" applyAlignment="1">
      <alignment horizontal="left" indent="1"/>
    </xf>
    <xf numFmtId="3" fontId="0" fillId="0" borderId="0" xfId="0" applyNumberFormat="1"/>
    <xf numFmtId="3" fontId="11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14" fillId="0" borderId="0" xfId="0" applyFont="1" applyAlignment="1">
      <alignment vertical="top" wrapText="1"/>
    </xf>
    <xf numFmtId="0" fontId="15" fillId="0" borderId="0" xfId="0" applyFont="1" applyFill="1"/>
    <xf numFmtId="0" fontId="14" fillId="0" borderId="0" xfId="0" applyFont="1"/>
    <xf numFmtId="0" fontId="15" fillId="4" borderId="0" xfId="0" applyFont="1" applyFill="1"/>
    <xf numFmtId="0" fontId="14" fillId="0" borderId="0" xfId="0" applyFont="1" applyFill="1"/>
    <xf numFmtId="0" fontId="14" fillId="4" borderId="0" xfId="0" applyFont="1" applyFill="1"/>
    <xf numFmtId="0" fontId="15" fillId="0" borderId="0" xfId="0" applyFont="1"/>
    <xf numFmtId="0" fontId="14" fillId="5" borderId="0" xfId="0" applyFont="1" applyFill="1"/>
    <xf numFmtId="0" fontId="17" fillId="0" borderId="0" xfId="0" applyFont="1"/>
    <xf numFmtId="2" fontId="0" fillId="0" borderId="0" xfId="0" applyNumberFormat="1"/>
    <xf numFmtId="4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4" fontId="1" fillId="0" borderId="0" xfId="0" applyNumberFormat="1" applyFont="1"/>
    <xf numFmtId="0" fontId="0" fillId="0" borderId="0" xfId="0" applyFill="1"/>
    <xf numFmtId="2" fontId="0" fillId="0" borderId="0" xfId="0" applyNumberFormat="1" applyFill="1"/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3" fontId="18" fillId="0" borderId="0" xfId="0" applyNumberFormat="1" applyFont="1" applyFill="1"/>
    <xf numFmtId="0" fontId="18" fillId="0" borderId="0" xfId="0" applyFont="1" applyFill="1"/>
    <xf numFmtId="0" fontId="20" fillId="0" borderId="0" xfId="0" applyFont="1"/>
    <xf numFmtId="3" fontId="21" fillId="0" borderId="0" xfId="0" applyNumberFormat="1" applyFont="1"/>
    <xf numFmtId="6" fontId="22" fillId="0" borderId="0" xfId="0" applyNumberFormat="1" applyFont="1" applyAlignment="1">
      <alignment horizontal="justify" vertical="center" wrapText="1"/>
    </xf>
    <xf numFmtId="0" fontId="21" fillId="0" borderId="0" xfId="0" applyFont="1"/>
    <xf numFmtId="3" fontId="16" fillId="0" borderId="0" xfId="0" applyNumberFormat="1" applyFont="1" applyFill="1"/>
    <xf numFmtId="0" fontId="16" fillId="0" borderId="0" xfId="0" applyFont="1" applyFill="1"/>
    <xf numFmtId="0" fontId="23" fillId="0" borderId="0" xfId="0" applyFont="1"/>
    <xf numFmtId="3" fontId="23" fillId="0" borderId="0" xfId="0" applyNumberFormat="1" applyFont="1"/>
    <xf numFmtId="4" fontId="23" fillId="0" borderId="0" xfId="0" applyNumberFormat="1" applyFont="1"/>
    <xf numFmtId="4" fontId="21" fillId="0" borderId="0" xfId="0" applyNumberFormat="1" applyFont="1"/>
    <xf numFmtId="3" fontId="24" fillId="0" borderId="0" xfId="0" applyNumberFormat="1" applyFont="1"/>
    <xf numFmtId="0" fontId="25" fillId="0" borderId="0" xfId="0" applyFont="1"/>
    <xf numFmtId="4" fontId="16" fillId="0" borderId="0" xfId="0" applyNumberFormat="1" applyFont="1" applyFill="1"/>
    <xf numFmtId="3" fontId="20" fillId="0" borderId="0" xfId="0" applyNumberFormat="1" applyFont="1" applyFill="1"/>
    <xf numFmtId="3" fontId="26" fillId="0" borderId="0" xfId="0" applyNumberFormat="1" applyFont="1"/>
    <xf numFmtId="0" fontId="15" fillId="6" borderId="0" xfId="0" applyFont="1" applyFill="1"/>
    <xf numFmtId="0" fontId="9" fillId="0" borderId="0" xfId="0" applyFont="1" applyFill="1"/>
    <xf numFmtId="0" fontId="2" fillId="9" borderId="0" xfId="0" applyFont="1" applyFill="1"/>
    <xf numFmtId="0" fontId="3" fillId="3" borderId="0" xfId="0" applyFont="1" applyFill="1"/>
    <xf numFmtId="3" fontId="13" fillId="0" borderId="0" xfId="0" applyNumberFormat="1" applyFont="1" applyFill="1"/>
    <xf numFmtId="0" fontId="15" fillId="9" borderId="0" xfId="0" applyFont="1" applyFill="1"/>
    <xf numFmtId="0" fontId="3" fillId="10" borderId="0" xfId="0" applyFont="1" applyFill="1"/>
    <xf numFmtId="0" fontId="15" fillId="10" borderId="0" xfId="0" applyFont="1" applyFill="1"/>
    <xf numFmtId="0" fontId="2" fillId="10" borderId="0" xfId="0" applyFont="1" applyFill="1"/>
    <xf numFmtId="3" fontId="12" fillId="0" borderId="0" xfId="0" applyNumberFormat="1" applyFont="1" applyFill="1"/>
    <xf numFmtId="0" fontId="9" fillId="0" borderId="0" xfId="0" applyFont="1" applyFill="1" applyAlignment="1">
      <alignment horizontal="right"/>
    </xf>
    <xf numFmtId="164" fontId="2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indent="1"/>
    </xf>
    <xf numFmtId="0" fontId="30" fillId="0" borderId="0" xfId="0" applyFont="1" applyFill="1" applyAlignment="1">
      <alignment horizontal="left" indent="1"/>
    </xf>
    <xf numFmtId="0" fontId="0" fillId="0" borderId="0" xfId="0" applyBorder="1"/>
    <xf numFmtId="3" fontId="2" fillId="0" borderId="0" xfId="0" applyNumberFormat="1" applyFont="1" applyFill="1" applyBorder="1"/>
    <xf numFmtId="0" fontId="31" fillId="7" borderId="0" xfId="0" applyFont="1" applyFill="1"/>
    <xf numFmtId="3" fontId="32" fillId="7" borderId="0" xfId="0" applyNumberFormat="1" applyFont="1" applyFill="1"/>
    <xf numFmtId="0" fontId="32" fillId="7" borderId="0" xfId="0" applyFont="1" applyFill="1"/>
    <xf numFmtId="0" fontId="3" fillId="0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7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5" fillId="2" borderId="0" xfId="0" applyFont="1" applyFill="1"/>
    <xf numFmtId="3" fontId="4" fillId="0" borderId="0" xfId="0" applyNumberFormat="1" applyFont="1" applyFill="1"/>
    <xf numFmtId="0" fontId="2" fillId="2" borderId="0" xfId="0" applyFont="1" applyFill="1"/>
    <xf numFmtId="0" fontId="15" fillId="0" borderId="0" xfId="0" applyFont="1" applyFill="1" applyBorder="1"/>
    <xf numFmtId="0" fontId="5" fillId="13" borderId="0" xfId="0" applyFont="1" applyFill="1" applyAlignment="1">
      <alignment horizontal="right"/>
    </xf>
    <xf numFmtId="0" fontId="2" fillId="13" borderId="0" xfId="0" applyFont="1" applyFill="1" applyAlignment="1">
      <alignment horizontal="right"/>
    </xf>
    <xf numFmtId="0" fontId="2" fillId="13" borderId="0" xfId="0" applyFont="1" applyFill="1"/>
    <xf numFmtId="0" fontId="14" fillId="13" borderId="0" xfId="0" applyFont="1" applyFill="1"/>
    <xf numFmtId="3" fontId="2" fillId="13" borderId="0" xfId="0" applyNumberFormat="1" applyFont="1" applyFill="1"/>
    <xf numFmtId="0" fontId="25" fillId="0" borderId="0" xfId="0" applyFont="1" applyFill="1"/>
    <xf numFmtId="0" fontId="25" fillId="0" borderId="0" xfId="0" applyFont="1" applyAlignment="1">
      <alignment vertical="top"/>
    </xf>
    <xf numFmtId="0" fontId="35" fillId="0" borderId="0" xfId="0" applyFont="1" applyFill="1"/>
    <xf numFmtId="0" fontId="3" fillId="14" borderId="0" xfId="0" applyFont="1" applyFill="1"/>
    <xf numFmtId="0" fontId="14" fillId="14" borderId="0" xfId="0" applyFont="1" applyFill="1"/>
    <xf numFmtId="0" fontId="2" fillId="14" borderId="0" xfId="0" applyFont="1" applyFill="1"/>
    <xf numFmtId="0" fontId="7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/>
    <xf numFmtId="0" fontId="34" fillId="0" borderId="0" xfId="0" applyFont="1"/>
    <xf numFmtId="3" fontId="26" fillId="0" borderId="0" xfId="0" applyNumberFormat="1" applyFont="1" applyFill="1"/>
    <xf numFmtId="3" fontId="10" fillId="0" borderId="0" xfId="0" applyNumberFormat="1" applyFont="1" applyFill="1"/>
    <xf numFmtId="3" fontId="30" fillId="0" borderId="0" xfId="0" applyNumberFormat="1" applyFont="1" applyFill="1"/>
    <xf numFmtId="0" fontId="27" fillId="2" borderId="0" xfId="0" applyFont="1" applyFill="1" applyAlignment="1">
      <alignment horizontal="right"/>
    </xf>
    <xf numFmtId="3" fontId="3" fillId="4" borderId="0" xfId="0" applyNumberFormat="1" applyFont="1" applyFill="1"/>
    <xf numFmtId="0" fontId="14" fillId="8" borderId="0" xfId="0" applyFont="1" applyFill="1"/>
    <xf numFmtId="0" fontId="14" fillId="12" borderId="0" xfId="0" applyFont="1" applyFill="1"/>
    <xf numFmtId="0" fontId="2" fillId="12" borderId="0" xfId="0" applyFont="1" applyFill="1"/>
    <xf numFmtId="3" fontId="3" fillId="12" borderId="0" xfId="0" applyNumberFormat="1" applyFont="1" applyFill="1"/>
    <xf numFmtId="0" fontId="15" fillId="12" borderId="1" xfId="0" applyFont="1" applyFill="1" applyBorder="1"/>
    <xf numFmtId="0" fontId="3" fillId="12" borderId="1" xfId="0" applyFont="1" applyFill="1" applyBorder="1"/>
    <xf numFmtId="0" fontId="15" fillId="3" borderId="0" xfId="0" applyFont="1" applyFill="1"/>
    <xf numFmtId="0" fontId="15" fillId="5" borderId="0" xfId="0" applyFont="1" applyFill="1"/>
    <xf numFmtId="0" fontId="38" fillId="15" borderId="0" xfId="0" applyFont="1" applyFill="1"/>
    <xf numFmtId="0" fontId="39" fillId="15" borderId="0" xfId="0" applyFont="1" applyFill="1"/>
    <xf numFmtId="0" fontId="40" fillId="15" borderId="0" xfId="0" applyFont="1" applyFill="1"/>
    <xf numFmtId="0" fontId="3" fillId="11" borderId="0" xfId="0" applyFont="1" applyFill="1"/>
    <xf numFmtId="0" fontId="14" fillId="11" borderId="0" xfId="0" applyFont="1" applyFill="1"/>
    <xf numFmtId="0" fontId="3" fillId="16" borderId="0" xfId="0" applyFont="1" applyFill="1"/>
    <xf numFmtId="0" fontId="15" fillId="16" borderId="0" xfId="0" applyFont="1" applyFill="1"/>
    <xf numFmtId="0" fontId="3" fillId="8" borderId="0" xfId="0" applyFont="1" applyFill="1"/>
    <xf numFmtId="0" fontId="33" fillId="8" borderId="0" xfId="0" applyFont="1" applyFill="1"/>
    <xf numFmtId="0" fontId="8" fillId="12" borderId="1" xfId="0" applyFont="1" applyFill="1" applyBorder="1" applyAlignment="1">
      <alignment horizontal="left"/>
    </xf>
    <xf numFmtId="0" fontId="42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7" fillId="0" borderId="0" xfId="0" applyFont="1" applyFill="1"/>
    <xf numFmtId="0" fontId="41" fillId="0" borderId="0" xfId="0" applyFont="1" applyFill="1"/>
    <xf numFmtId="0" fontId="4" fillId="0" borderId="0" xfId="0" applyFont="1" applyFill="1" applyAlignment="1">
      <alignment horizontal="right"/>
    </xf>
    <xf numFmtId="0" fontId="4" fillId="2" borderId="0" xfId="0" applyFont="1" applyFill="1"/>
    <xf numFmtId="0" fontId="41" fillId="2" borderId="0" xfId="0" applyFont="1" applyFill="1"/>
    <xf numFmtId="3" fontId="1" fillId="0" borderId="0" xfId="0" applyNumberFormat="1" applyFont="1" applyFill="1"/>
    <xf numFmtId="3" fontId="36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2" fillId="17" borderId="0" xfId="0" applyNumberFormat="1" applyFont="1" applyFill="1"/>
    <xf numFmtId="0" fontId="1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/>
    <xf numFmtId="0" fontId="7" fillId="9" borderId="0" xfId="0" applyFont="1" applyFill="1"/>
    <xf numFmtId="0" fontId="30" fillId="2" borderId="0" xfId="0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25" fillId="0" borderId="0" xfId="0" applyFont="1" applyAlignment="1">
      <alignment wrapText="1"/>
    </xf>
    <xf numFmtId="0" fontId="3" fillId="0" borderId="0" xfId="0" applyFont="1" applyFill="1" applyBorder="1"/>
    <xf numFmtId="3" fontId="2" fillId="0" borderId="0" xfId="0" applyNumberFormat="1" applyFont="1" applyBorder="1"/>
    <xf numFmtId="0" fontId="7" fillId="0" borderId="0" xfId="0" applyFont="1" applyBorder="1"/>
    <xf numFmtId="3" fontId="3" fillId="0" borderId="0" xfId="0" applyNumberFormat="1" applyFont="1" applyFill="1" applyBorder="1"/>
    <xf numFmtId="0" fontId="28" fillId="0" borderId="0" xfId="0" applyFont="1" applyFill="1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3" fontId="44" fillId="0" borderId="0" xfId="0" applyNumberFormat="1" applyFont="1" applyFill="1"/>
    <xf numFmtId="0" fontId="4" fillId="11" borderId="0" xfId="0" applyFont="1" applyFill="1"/>
    <xf numFmtId="3" fontId="42" fillId="0" borderId="0" xfId="0" applyNumberFormat="1" applyFont="1" applyFill="1" applyBorder="1"/>
    <xf numFmtId="3" fontId="45" fillId="18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0" fontId="28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right"/>
    </xf>
    <xf numFmtId="0" fontId="47" fillId="0" borderId="0" xfId="0" applyFont="1" applyFill="1"/>
    <xf numFmtId="3" fontId="7" fillId="0" borderId="0" xfId="0" applyNumberFormat="1" applyFont="1" applyFill="1"/>
    <xf numFmtId="0" fontId="30" fillId="0" borderId="0" xfId="0" applyFont="1" applyFill="1"/>
    <xf numFmtId="0" fontId="3" fillId="16" borderId="0" xfId="0" applyFont="1" applyFill="1" applyAlignment="1">
      <alignment horizontal="right"/>
    </xf>
    <xf numFmtId="0" fontId="3" fillId="11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8" fillId="13" borderId="0" xfId="0" applyFont="1" applyFill="1" applyAlignment="1">
      <alignment horizontal="right"/>
    </xf>
    <xf numFmtId="0" fontId="3" fillId="17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 vertical="top" wrapText="1"/>
    </xf>
    <xf numFmtId="0" fontId="9" fillId="19" borderId="0" xfId="0" applyFont="1" applyFill="1" applyAlignment="1">
      <alignment horizontal="right" vertical="top" wrapText="1"/>
    </xf>
    <xf numFmtId="0" fontId="28" fillId="0" borderId="0" xfId="0" applyFont="1" applyFill="1"/>
    <xf numFmtId="3" fontId="12" fillId="0" borderId="2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17" borderId="0" xfId="0" applyFont="1" applyFill="1"/>
    <xf numFmtId="0" fontId="48" fillId="17" borderId="0" xfId="0" applyFont="1" applyFill="1"/>
    <xf numFmtId="0" fontId="30" fillId="17" borderId="0" xfId="0" applyFont="1" applyFill="1"/>
    <xf numFmtId="3" fontId="7" fillId="0" borderId="0" xfId="0" applyNumberFormat="1" applyFont="1" applyFill="1" applyBorder="1"/>
    <xf numFmtId="0" fontId="8" fillId="0" borderId="0" xfId="0" applyFont="1" applyFill="1"/>
    <xf numFmtId="0" fontId="49" fillId="0" borderId="0" xfId="0" applyFont="1" applyFill="1"/>
    <xf numFmtId="4" fontId="1" fillId="0" borderId="0" xfId="0" applyNumberFormat="1" applyFont="1" applyFill="1"/>
    <xf numFmtId="0" fontId="4" fillId="17" borderId="0" xfId="0" applyFont="1" applyFill="1"/>
    <xf numFmtId="3" fontId="10" fillId="17" borderId="0" xfId="0" applyNumberFormat="1" applyFont="1" applyFill="1"/>
    <xf numFmtId="0" fontId="48" fillId="0" borderId="0" xfId="0" applyFont="1" applyFill="1"/>
    <xf numFmtId="0" fontId="41" fillId="17" borderId="0" xfId="0" applyFont="1" applyFill="1"/>
    <xf numFmtId="3" fontId="26" fillId="17" borderId="0" xfId="0" applyNumberFormat="1" applyFont="1" applyFill="1"/>
    <xf numFmtId="3" fontId="4" fillId="17" borderId="0" xfId="0" applyNumberFormat="1" applyFont="1" applyFill="1"/>
    <xf numFmtId="0" fontId="4" fillId="0" borderId="0" xfId="0" applyFont="1" applyFill="1" applyBorder="1" applyAlignment="1">
      <alignment wrapText="1"/>
    </xf>
    <xf numFmtId="4" fontId="4" fillId="17" borderId="0" xfId="0" applyNumberFormat="1" applyFont="1" applyFill="1"/>
    <xf numFmtId="3" fontId="10" fillId="0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3" fontId="0" fillId="0" borderId="1" xfId="0" applyNumberFormat="1" applyFill="1" applyBorder="1"/>
    <xf numFmtId="3" fontId="4" fillId="0" borderId="1" xfId="0" applyNumberFormat="1" applyFont="1" applyFill="1" applyBorder="1"/>
    <xf numFmtId="3" fontId="10" fillId="17" borderId="1" xfId="0" applyNumberFormat="1" applyFont="1" applyFill="1" applyBorder="1"/>
    <xf numFmtId="3" fontId="2" fillId="0" borderId="1" xfId="0" applyNumberFormat="1" applyFont="1" applyBorder="1"/>
  </cellXfs>
  <cellStyles count="1">
    <cellStyle name="Normal" xfId="0" builtinId="0"/>
  </cellStyles>
  <dxfs count="18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66"/>
      <color rgb="FF00FF00"/>
      <color rgb="FFCC66FF"/>
      <color rgb="FF66FF33"/>
      <color rgb="FFFF00FF"/>
      <color rgb="FFFFFF66"/>
      <color rgb="FFFF3300"/>
      <color rgb="FFE929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outlinePr summaryBelow="0"/>
  </sheetPr>
  <dimension ref="A1:R341"/>
  <sheetViews>
    <sheetView tabSelected="1" zoomScaleNormal="100" workbookViewId="0">
      <pane ySplit="1" topLeftCell="A2" activePane="bottomLeft" state="frozen"/>
      <selection pane="bottomLeft" activeCell="F38" sqref="F38"/>
    </sheetView>
  </sheetViews>
  <sheetFormatPr defaultRowHeight="12.75" outlineLevelRow="2"/>
  <cols>
    <col min="1" max="1" width="7.7109375" style="65" customWidth="1"/>
    <col min="2" max="2" width="6.7109375" style="18" hidden="1" customWidth="1"/>
    <col min="3" max="3" width="8.7109375" style="15" customWidth="1"/>
    <col min="4" max="4" width="41.7109375" style="3" customWidth="1"/>
    <col min="5" max="5" width="9.85546875" style="35" hidden="1" customWidth="1"/>
    <col min="6" max="6" width="26.7109375" style="3" customWidth="1"/>
    <col min="7" max="9" width="10.7109375" style="3" customWidth="1"/>
    <col min="10" max="10" width="6.85546875" style="3" customWidth="1"/>
    <col min="11" max="11" width="20.7109375" style="3" customWidth="1"/>
    <col min="12" max="12" width="20" style="3" customWidth="1"/>
    <col min="13" max="13" width="19.140625" style="3" customWidth="1"/>
    <col min="14" max="14" width="16.140625" style="3" customWidth="1"/>
    <col min="15" max="15" width="9.140625" style="3"/>
    <col min="16" max="16" width="12" style="3" customWidth="1"/>
    <col min="17" max="17" width="9.140625" style="3"/>
    <col min="18" max="18" width="13.140625" style="3" customWidth="1"/>
    <col min="19" max="16384" width="9.140625" style="3"/>
  </cols>
  <sheetData>
    <row r="1" spans="1:12" s="2" customFormat="1" ht="44.25" customHeight="1">
      <c r="A1" s="103" t="s">
        <v>163</v>
      </c>
      <c r="B1" s="175" t="s">
        <v>201</v>
      </c>
      <c r="C1" s="174" t="s">
        <v>43</v>
      </c>
      <c r="D1" s="2" t="s">
        <v>44</v>
      </c>
      <c r="E1" s="33" t="s">
        <v>59</v>
      </c>
      <c r="F1" s="6" t="s">
        <v>58</v>
      </c>
      <c r="G1" s="185" t="s">
        <v>197</v>
      </c>
      <c r="H1" s="186" t="s">
        <v>102</v>
      </c>
      <c r="I1" s="187" t="s">
        <v>198</v>
      </c>
    </row>
    <row r="2" spans="1:12" ht="15.75">
      <c r="B2" s="89"/>
      <c r="D2" s="85" t="s">
        <v>193</v>
      </c>
      <c r="E2" s="85"/>
      <c r="F2" s="85" t="s">
        <v>136</v>
      </c>
      <c r="G2" s="86"/>
      <c r="H2" s="87"/>
      <c r="I2" s="87"/>
    </row>
    <row r="3" spans="1:12">
      <c r="B3" s="89"/>
      <c r="G3" s="7"/>
    </row>
    <row r="4" spans="1:12" collapsed="1">
      <c r="A4" s="65" t="s">
        <v>0</v>
      </c>
      <c r="B4" s="89"/>
      <c r="C4" s="8">
        <v>100000</v>
      </c>
      <c r="D4" s="8" t="s">
        <v>165</v>
      </c>
      <c r="E4" s="36"/>
      <c r="F4" s="8"/>
      <c r="G4" s="117">
        <f>SUM(G5:G42)</f>
        <v>1955992</v>
      </c>
      <c r="H4" s="117">
        <f>H43</f>
        <v>2999959</v>
      </c>
      <c r="I4" s="117">
        <f>I43</f>
        <v>3188265</v>
      </c>
    </row>
    <row r="5" spans="1:12" hidden="1" outlineLevel="1">
      <c r="B5" s="89"/>
      <c r="G5" s="7"/>
      <c r="H5" s="7"/>
      <c r="I5" s="7"/>
    </row>
    <row r="6" spans="1:12" hidden="1" outlineLevel="1">
      <c r="A6" s="65" t="s">
        <v>0</v>
      </c>
      <c r="B6" s="89"/>
      <c r="C6" s="15">
        <v>110000</v>
      </c>
      <c r="D6" s="10" t="s">
        <v>14</v>
      </c>
      <c r="G6" s="7"/>
      <c r="H6" s="7"/>
      <c r="I6" s="7"/>
    </row>
    <row r="7" spans="1:12" ht="15" hidden="1" outlineLevel="1">
      <c r="A7" s="65" t="s">
        <v>138</v>
      </c>
      <c r="B7" s="89">
        <v>1000</v>
      </c>
      <c r="C7" s="15">
        <v>110001</v>
      </c>
      <c r="D7" s="3" t="s">
        <v>204</v>
      </c>
      <c r="E7" s="35" t="s">
        <v>60</v>
      </c>
      <c r="G7" s="7">
        <v>1572580</v>
      </c>
      <c r="H7" s="7">
        <v>1616239</v>
      </c>
      <c r="I7" s="7">
        <v>1676239</v>
      </c>
      <c r="L7" s="1"/>
    </row>
    <row r="8" spans="1:12" ht="15" hidden="1" outlineLevel="1">
      <c r="A8" s="65" t="s">
        <v>138</v>
      </c>
      <c r="B8" s="89">
        <v>1010</v>
      </c>
      <c r="C8" s="15">
        <v>110003</v>
      </c>
      <c r="D8" s="3" t="s">
        <v>205</v>
      </c>
      <c r="G8" s="14"/>
      <c r="H8" s="7">
        <v>10000</v>
      </c>
      <c r="I8" s="7">
        <v>10000</v>
      </c>
      <c r="L8"/>
    </row>
    <row r="9" spans="1:12" ht="15" hidden="1" outlineLevel="1">
      <c r="A9" s="65" t="s">
        <v>138</v>
      </c>
      <c r="B9" s="89">
        <v>1011</v>
      </c>
      <c r="C9" s="15">
        <v>110005</v>
      </c>
      <c r="D9" s="11" t="s">
        <v>206</v>
      </c>
      <c r="G9" s="7"/>
      <c r="H9" s="14">
        <v>3000</v>
      </c>
      <c r="I9" s="14">
        <v>3000</v>
      </c>
      <c r="L9" s="43"/>
    </row>
    <row r="10" spans="1:12" ht="15" hidden="1" outlineLevel="1">
      <c r="A10" s="65" t="s">
        <v>138</v>
      </c>
      <c r="B10" s="92">
        <v>1012</v>
      </c>
      <c r="C10" s="15">
        <v>110007</v>
      </c>
      <c r="D10" s="11" t="s">
        <v>312</v>
      </c>
      <c r="G10" s="7"/>
      <c r="H10" s="14">
        <v>8000</v>
      </c>
      <c r="I10" s="14">
        <v>4000</v>
      </c>
      <c r="K10" s="11"/>
      <c r="L10" s="43"/>
    </row>
    <row r="11" spans="1:12" ht="15" hidden="1" outlineLevel="1">
      <c r="A11" s="65" t="s">
        <v>138</v>
      </c>
      <c r="B11" s="92">
        <v>1018</v>
      </c>
      <c r="C11" s="15">
        <v>110018</v>
      </c>
      <c r="D11" s="20" t="s">
        <v>178</v>
      </c>
      <c r="E11" s="37"/>
      <c r="F11" s="5"/>
      <c r="G11" s="14">
        <v>200625</v>
      </c>
      <c r="H11" s="94">
        <v>220625</v>
      </c>
      <c r="I11" s="94">
        <v>220625</v>
      </c>
      <c r="L11" s="43"/>
    </row>
    <row r="12" spans="1:12" ht="15" hidden="1" outlineLevel="1">
      <c r="A12" s="65" t="s">
        <v>138</v>
      </c>
      <c r="B12" s="92">
        <v>1019</v>
      </c>
      <c r="C12" s="15">
        <v>110019</v>
      </c>
      <c r="D12" s="11" t="s">
        <v>203</v>
      </c>
      <c r="G12" s="7"/>
      <c r="H12" s="7">
        <v>102000</v>
      </c>
      <c r="I12" s="7">
        <v>161000</v>
      </c>
      <c r="L12" s="43"/>
    </row>
    <row r="13" spans="1:12" ht="15" hidden="1" outlineLevel="1">
      <c r="B13" s="92">
        <v>1020</v>
      </c>
      <c r="C13" s="150">
        <v>110020</v>
      </c>
      <c r="D13" s="11" t="s">
        <v>186</v>
      </c>
      <c r="G13" s="7"/>
      <c r="H13" s="7"/>
      <c r="I13" s="7"/>
      <c r="L13" s="43"/>
    </row>
    <row r="14" spans="1:12" ht="15" hidden="1" outlineLevel="1">
      <c r="A14" s="65" t="s">
        <v>138</v>
      </c>
      <c r="B14" s="89">
        <v>1710</v>
      </c>
      <c r="C14" s="150">
        <v>110021</v>
      </c>
      <c r="D14" s="11" t="s">
        <v>202</v>
      </c>
      <c r="G14" s="7"/>
      <c r="H14" s="7">
        <v>170000</v>
      </c>
      <c r="I14" s="7">
        <v>170000</v>
      </c>
      <c r="L14" s="43"/>
    </row>
    <row r="15" spans="1:12" ht="15" hidden="1" outlineLevel="1">
      <c r="A15" s="65" t="s">
        <v>138</v>
      </c>
      <c r="B15" s="89">
        <v>1715</v>
      </c>
      <c r="C15" s="150">
        <v>110098</v>
      </c>
      <c r="D15" s="11" t="s">
        <v>1</v>
      </c>
      <c r="G15" s="214">
        <v>32787</v>
      </c>
      <c r="H15" s="214">
        <v>0</v>
      </c>
      <c r="I15" s="214">
        <v>0</v>
      </c>
      <c r="L15" s="46"/>
    </row>
    <row r="16" spans="1:12" ht="15" hidden="1" outlineLevel="1">
      <c r="A16" s="65" t="s">
        <v>2</v>
      </c>
      <c r="B16" s="89">
        <v>1049</v>
      </c>
      <c r="C16" s="150">
        <v>119999</v>
      </c>
      <c r="D16" s="10" t="s">
        <v>3</v>
      </c>
      <c r="G16" s="7"/>
      <c r="H16" s="13">
        <f>SUM(H7:H15)</f>
        <v>2129864</v>
      </c>
      <c r="I16" s="13">
        <f>SUM(I7:I15)</f>
        <v>2244864</v>
      </c>
      <c r="L16" s="43"/>
    </row>
    <row r="17" spans="1:12" ht="12.75" hidden="1" customHeight="1" outlineLevel="1">
      <c r="B17" s="89"/>
      <c r="D17" s="10"/>
      <c r="G17" s="7"/>
      <c r="H17" s="7"/>
      <c r="I17" s="7"/>
      <c r="L17" s="46"/>
    </row>
    <row r="18" spans="1:12" ht="15" hidden="1" outlineLevel="1">
      <c r="A18" s="65" t="s">
        <v>0</v>
      </c>
      <c r="B18" s="89"/>
      <c r="C18" s="15">
        <v>120000</v>
      </c>
      <c r="D18" s="10" t="s">
        <v>154</v>
      </c>
      <c r="G18" s="7"/>
      <c r="H18" s="7"/>
      <c r="I18" s="7"/>
      <c r="L18" s="43"/>
    </row>
    <row r="19" spans="1:12" ht="15" hidden="1" outlineLevel="1">
      <c r="A19" s="65" t="s">
        <v>138</v>
      </c>
      <c r="B19" s="92">
        <v>1414</v>
      </c>
      <c r="C19" s="15">
        <v>120001</v>
      </c>
      <c r="D19" s="3" t="s">
        <v>123</v>
      </c>
      <c r="E19" s="35" t="s">
        <v>8</v>
      </c>
      <c r="F19" s="32"/>
      <c r="G19" s="7"/>
      <c r="H19" s="7">
        <v>35000</v>
      </c>
      <c r="I19" s="7">
        <v>0</v>
      </c>
      <c r="J19" s="44"/>
      <c r="K19" s="44"/>
    </row>
    <row r="20" spans="1:12" hidden="1" outlineLevel="1">
      <c r="A20" s="65" t="s">
        <v>138</v>
      </c>
      <c r="B20" s="92">
        <v>1415</v>
      </c>
      <c r="C20" s="15">
        <v>120002</v>
      </c>
      <c r="D20" s="3" t="s">
        <v>121</v>
      </c>
      <c r="E20" s="35" t="s">
        <v>8</v>
      </c>
      <c r="F20" s="32"/>
      <c r="G20" s="7"/>
      <c r="H20" s="7">
        <v>20000</v>
      </c>
      <c r="I20" s="7">
        <v>40000</v>
      </c>
    </row>
    <row r="21" spans="1:12" hidden="1" outlineLevel="1">
      <c r="A21" s="65" t="s">
        <v>138</v>
      </c>
      <c r="B21" s="92">
        <v>1417</v>
      </c>
      <c r="C21" s="15">
        <v>120003</v>
      </c>
      <c r="D21" s="3" t="s">
        <v>122</v>
      </c>
      <c r="E21" s="35" t="s">
        <v>8</v>
      </c>
      <c r="F21" s="32"/>
      <c r="G21" s="7"/>
      <c r="H21" s="7">
        <v>65000</v>
      </c>
      <c r="I21" s="7">
        <v>100000</v>
      </c>
    </row>
    <row r="22" spans="1:12" hidden="1" outlineLevel="1">
      <c r="A22" s="65" t="s">
        <v>138</v>
      </c>
      <c r="B22" s="92">
        <v>1418</v>
      </c>
      <c r="C22" s="15">
        <v>120004</v>
      </c>
      <c r="D22" s="3" t="s">
        <v>124</v>
      </c>
      <c r="E22" s="35" t="s">
        <v>8</v>
      </c>
      <c r="F22" s="32"/>
      <c r="G22" s="214"/>
      <c r="H22" s="214">
        <v>100000</v>
      </c>
      <c r="I22" s="214">
        <v>110000</v>
      </c>
    </row>
    <row r="23" spans="1:12" hidden="1" outlineLevel="1">
      <c r="A23" s="65" t="s">
        <v>2</v>
      </c>
      <c r="B23" s="92">
        <v>1419</v>
      </c>
      <c r="C23" s="15">
        <v>129999</v>
      </c>
      <c r="D23" s="10" t="s">
        <v>207</v>
      </c>
      <c r="F23" s="32"/>
      <c r="G23" s="7"/>
      <c r="H23" s="13">
        <f>SUM(H19:H22)</f>
        <v>220000</v>
      </c>
      <c r="I23" s="13">
        <f>SUM(I19:I22)</f>
        <v>250000</v>
      </c>
    </row>
    <row r="24" spans="1:12" hidden="1" outlineLevel="1">
      <c r="B24" s="116"/>
      <c r="F24" s="32"/>
      <c r="G24" s="7"/>
      <c r="H24" s="7"/>
      <c r="I24" s="7"/>
    </row>
    <row r="25" spans="1:12" hidden="1" outlineLevel="1">
      <c r="A25" s="65" t="s">
        <v>0</v>
      </c>
      <c r="B25" s="116"/>
      <c r="C25" s="15">
        <v>130000</v>
      </c>
      <c r="D25" s="10" t="s">
        <v>195</v>
      </c>
      <c r="F25" s="32"/>
      <c r="G25" s="7"/>
      <c r="H25" s="7"/>
      <c r="I25" s="7"/>
    </row>
    <row r="26" spans="1:12" hidden="1" outlineLevel="1">
      <c r="A26" s="65" t="s">
        <v>138</v>
      </c>
      <c r="B26" s="89">
        <v>1800</v>
      </c>
      <c r="C26" s="15">
        <v>130001</v>
      </c>
      <c r="D26" s="20" t="s">
        <v>64</v>
      </c>
      <c r="E26" s="35" t="s">
        <v>61</v>
      </c>
      <c r="F26" s="20"/>
      <c r="G26" s="214"/>
      <c r="H26" s="214">
        <v>135000</v>
      </c>
      <c r="I26" s="209">
        <v>80000</v>
      </c>
      <c r="K26" s="20"/>
    </row>
    <row r="27" spans="1:12" hidden="1" outlineLevel="1">
      <c r="A27" s="65" t="s">
        <v>2</v>
      </c>
      <c r="B27" s="89"/>
      <c r="C27" s="15">
        <v>139999</v>
      </c>
      <c r="D27" s="20" t="s">
        <v>307</v>
      </c>
      <c r="F27" s="5"/>
      <c r="G27" s="7"/>
      <c r="H27" s="13">
        <f>H26</f>
        <v>135000</v>
      </c>
      <c r="I27" s="9">
        <f>I26</f>
        <v>80000</v>
      </c>
      <c r="K27" s="4"/>
    </row>
    <row r="28" spans="1:12" hidden="1" outlineLevel="1">
      <c r="B28" s="89"/>
      <c r="D28" s="20"/>
      <c r="F28" s="5"/>
      <c r="G28" s="7"/>
      <c r="H28" s="7"/>
      <c r="I28" s="7"/>
    </row>
    <row r="29" spans="1:12" hidden="1" outlineLevel="1">
      <c r="A29" s="65" t="s">
        <v>0</v>
      </c>
      <c r="B29" s="89"/>
      <c r="C29" s="15">
        <v>140000</v>
      </c>
      <c r="D29" s="111" t="s">
        <v>208</v>
      </c>
      <c r="E29" s="35" t="s">
        <v>8</v>
      </c>
      <c r="F29" s="5"/>
      <c r="G29" s="7"/>
      <c r="H29" s="7"/>
      <c r="I29" s="7"/>
    </row>
    <row r="30" spans="1:12" hidden="1" outlineLevel="1">
      <c r="A30" s="65" t="s">
        <v>138</v>
      </c>
      <c r="B30" s="89">
        <v>51198</v>
      </c>
      <c r="C30" s="15">
        <v>140001</v>
      </c>
      <c r="D30" s="20" t="s">
        <v>209</v>
      </c>
      <c r="E30" s="4"/>
      <c r="F30" s="4"/>
      <c r="G30" s="209">
        <v>0</v>
      </c>
      <c r="H30" s="214">
        <v>342595</v>
      </c>
      <c r="I30" s="214">
        <v>250401</v>
      </c>
    </row>
    <row r="31" spans="1:12" hidden="1" outlineLevel="1">
      <c r="A31" s="65" t="s">
        <v>2</v>
      </c>
      <c r="B31" s="89">
        <v>51589</v>
      </c>
      <c r="C31" s="15">
        <v>140598</v>
      </c>
      <c r="D31" s="111" t="s">
        <v>194</v>
      </c>
      <c r="F31" s="5"/>
      <c r="G31" s="7">
        <f>SUM(G30:G30)</f>
        <v>0</v>
      </c>
      <c r="H31" s="13">
        <v>342595</v>
      </c>
      <c r="I31" s="13">
        <f>I30</f>
        <v>250401</v>
      </c>
    </row>
    <row r="32" spans="1:12" hidden="1" outlineLevel="1">
      <c r="B32" s="89"/>
      <c r="G32" s="7"/>
      <c r="H32" s="7"/>
      <c r="I32" s="7"/>
    </row>
    <row r="33" spans="1:12" hidden="1" outlineLevel="1">
      <c r="A33" s="65" t="s">
        <v>0</v>
      </c>
      <c r="B33" s="89"/>
      <c r="C33" s="15">
        <v>150000</v>
      </c>
      <c r="D33" s="10" t="s">
        <v>155</v>
      </c>
      <c r="G33" s="13"/>
      <c r="H33" s="7"/>
      <c r="I33" s="7"/>
    </row>
    <row r="34" spans="1:12" hidden="1" outlineLevel="1">
      <c r="A34" s="65" t="s">
        <v>138</v>
      </c>
      <c r="B34" s="89">
        <v>1050</v>
      </c>
      <c r="C34" s="15">
        <v>150001</v>
      </c>
      <c r="D34" s="3" t="s">
        <v>18</v>
      </c>
      <c r="E34" s="35" t="s">
        <v>60</v>
      </c>
      <c r="G34" s="7">
        <v>150000</v>
      </c>
      <c r="H34" s="14">
        <v>50000</v>
      </c>
      <c r="I34" s="14">
        <v>50000</v>
      </c>
      <c r="K34" s="20"/>
    </row>
    <row r="35" spans="1:12" hidden="1" outlineLevel="1">
      <c r="A35" s="65" t="s">
        <v>138</v>
      </c>
      <c r="B35" s="92">
        <v>1110</v>
      </c>
      <c r="C35" s="15">
        <v>150002</v>
      </c>
      <c r="D35" s="3" t="s">
        <v>88</v>
      </c>
      <c r="E35" s="35" t="s">
        <v>60</v>
      </c>
      <c r="G35" s="7">
        <v>0</v>
      </c>
      <c r="H35" s="14">
        <v>10000</v>
      </c>
      <c r="I35" s="14">
        <v>200000</v>
      </c>
    </row>
    <row r="36" spans="1:12" hidden="1" outlineLevel="1">
      <c r="A36" s="65" t="s">
        <v>138</v>
      </c>
      <c r="B36" s="89">
        <v>1300</v>
      </c>
      <c r="C36" s="15">
        <v>150003</v>
      </c>
      <c r="D36" s="3" t="s">
        <v>81</v>
      </c>
      <c r="E36" s="35" t="s">
        <v>60</v>
      </c>
      <c r="G36" s="14"/>
      <c r="H36" s="14">
        <v>40000</v>
      </c>
      <c r="I36" s="14">
        <v>45000</v>
      </c>
    </row>
    <row r="37" spans="1:12" hidden="1" outlineLevel="1">
      <c r="A37" s="65" t="s">
        <v>138</v>
      </c>
      <c r="B37" s="92">
        <v>1201</v>
      </c>
      <c r="C37" s="15">
        <v>150004</v>
      </c>
      <c r="D37" s="3" t="s">
        <v>183</v>
      </c>
      <c r="E37" s="35" t="s">
        <v>60</v>
      </c>
      <c r="G37" s="7">
        <v>0</v>
      </c>
      <c r="H37" s="14">
        <v>3000</v>
      </c>
      <c r="I37" s="14">
        <v>12000</v>
      </c>
    </row>
    <row r="38" spans="1:12" hidden="1" outlineLevel="1">
      <c r="B38" s="92">
        <v>3012</v>
      </c>
      <c r="C38" s="15">
        <v>150005</v>
      </c>
      <c r="D38" s="3" t="s">
        <v>106</v>
      </c>
      <c r="G38" s="7"/>
      <c r="H38" s="14">
        <v>10000</v>
      </c>
      <c r="I38" s="14">
        <v>16000</v>
      </c>
    </row>
    <row r="39" spans="1:12" hidden="1" outlineLevel="1">
      <c r="A39" s="65" t="s">
        <v>138</v>
      </c>
      <c r="B39" s="152">
        <v>1900</v>
      </c>
      <c r="C39" s="15">
        <v>150006</v>
      </c>
      <c r="D39" s="3" t="s">
        <v>17</v>
      </c>
      <c r="E39" s="35" t="s">
        <v>60</v>
      </c>
      <c r="F39" s="5"/>
      <c r="G39" s="7"/>
      <c r="H39" s="7">
        <v>59500</v>
      </c>
      <c r="I39" s="94">
        <v>40000</v>
      </c>
      <c r="K39" s="20"/>
    </row>
    <row r="40" spans="1:12" hidden="1" outlineLevel="1">
      <c r="A40" s="65" t="s">
        <v>138</v>
      </c>
      <c r="B40" s="152">
        <v>5081</v>
      </c>
      <c r="C40" s="15">
        <v>150007</v>
      </c>
      <c r="D40" s="3" t="s">
        <v>188</v>
      </c>
      <c r="F40" s="5"/>
      <c r="G40" s="214"/>
      <c r="H40" s="214">
        <v>0</v>
      </c>
      <c r="I40" s="214">
        <v>0</v>
      </c>
    </row>
    <row r="41" spans="1:12" hidden="1" outlineLevel="1">
      <c r="A41" s="65" t="s">
        <v>2</v>
      </c>
      <c r="B41" s="152">
        <v>1899</v>
      </c>
      <c r="C41" s="15">
        <v>150099</v>
      </c>
      <c r="D41" s="10" t="s">
        <v>125</v>
      </c>
      <c r="G41" s="7"/>
      <c r="H41" s="13">
        <f>SUM(H34:H40)</f>
        <v>172500</v>
      </c>
      <c r="I41" s="13">
        <f>SUM(I34:I40)</f>
        <v>363000</v>
      </c>
    </row>
    <row r="42" spans="1:12" hidden="1" outlineLevel="1">
      <c r="B42" s="89"/>
      <c r="G42" s="7"/>
      <c r="H42" s="7"/>
      <c r="I42" s="7"/>
    </row>
    <row r="43" spans="1:12" hidden="1" outlineLevel="1">
      <c r="A43" s="65" t="s">
        <v>2</v>
      </c>
      <c r="B43" s="89"/>
      <c r="C43" s="23">
        <v>199999</v>
      </c>
      <c r="D43" s="8" t="s">
        <v>4</v>
      </c>
      <c r="E43" s="38"/>
      <c r="F43" s="22"/>
      <c r="G43" s="22"/>
      <c r="H43" s="117">
        <f>H16+H23+H26++H31+H41</f>
        <v>2999959</v>
      </c>
      <c r="I43" s="117">
        <f>I16+I23+I26++I31+I41</f>
        <v>3188265</v>
      </c>
    </row>
    <row r="44" spans="1:12" hidden="1" outlineLevel="1">
      <c r="B44" s="89"/>
      <c r="C44" s="17"/>
      <c r="D44" s="4"/>
      <c r="E44" s="37"/>
      <c r="F44" s="5"/>
      <c r="G44" s="7"/>
      <c r="H44" s="7"/>
      <c r="I44" s="7"/>
    </row>
    <row r="45" spans="1:12" ht="15">
      <c r="A45" s="102" t="s">
        <v>0</v>
      </c>
      <c r="B45" s="89"/>
      <c r="C45" s="18"/>
      <c r="D45" s="135" t="s">
        <v>166</v>
      </c>
      <c r="E45" s="122"/>
      <c r="F45" s="123"/>
      <c r="G45" s="122"/>
      <c r="H45" s="122"/>
      <c r="I45" s="122"/>
      <c r="L45" s="43"/>
    </row>
    <row r="46" spans="1:12" ht="15" collapsed="1">
      <c r="A46" s="65" t="s">
        <v>0</v>
      </c>
      <c r="B46" s="89"/>
      <c r="C46" s="17">
        <v>200200</v>
      </c>
      <c r="D46" s="72" t="s">
        <v>5</v>
      </c>
      <c r="E46" s="124" t="s">
        <v>60</v>
      </c>
      <c r="F46" s="12"/>
      <c r="G46" s="14">
        <f>G70+G76+G77+G79</f>
        <v>26900</v>
      </c>
      <c r="H46" s="7">
        <f>H81</f>
        <v>190010</v>
      </c>
      <c r="I46" s="7">
        <f>I81</f>
        <v>205691.25</v>
      </c>
      <c r="L46" s="45"/>
    </row>
    <row r="47" spans="1:12" s="4" customFormat="1" ht="15" hidden="1" outlineLevel="1">
      <c r="A47" s="104"/>
      <c r="B47" s="89"/>
      <c r="C47" s="17"/>
      <c r="D47" s="5"/>
      <c r="E47" s="37"/>
      <c r="F47" s="5"/>
      <c r="G47" s="14"/>
      <c r="H47" s="9"/>
      <c r="I47" s="9"/>
      <c r="L47" s="45"/>
    </row>
    <row r="48" spans="1:12" s="4" customFormat="1" ht="15" hidden="1" outlineLevel="1">
      <c r="A48" s="65" t="s">
        <v>0</v>
      </c>
      <c r="B48" s="89"/>
      <c r="C48" s="17">
        <v>200100</v>
      </c>
      <c r="D48" s="4" t="s">
        <v>83</v>
      </c>
      <c r="E48" s="37"/>
      <c r="F48" s="5"/>
      <c r="G48" s="14"/>
      <c r="H48" s="14"/>
      <c r="I48" s="14"/>
      <c r="L48" s="45"/>
    </row>
    <row r="49" spans="1:12" s="4" customFormat="1" ht="15" hidden="1" outlineLevel="1">
      <c r="A49" s="65" t="s">
        <v>138</v>
      </c>
      <c r="B49" s="92">
        <v>2100</v>
      </c>
      <c r="C49" s="17">
        <v>200101</v>
      </c>
      <c r="D49" s="5" t="s">
        <v>187</v>
      </c>
      <c r="E49" s="37"/>
      <c r="F49" s="37" t="s">
        <v>311</v>
      </c>
      <c r="G49" s="14">
        <v>0</v>
      </c>
      <c r="H49" s="14">
        <v>98000</v>
      </c>
      <c r="I49" s="14">
        <v>77000</v>
      </c>
      <c r="L49" s="45"/>
    </row>
    <row r="50" spans="1:12" s="4" customFormat="1" ht="15" hidden="1" outlineLevel="1">
      <c r="A50" s="65" t="s">
        <v>138</v>
      </c>
      <c r="B50" s="92">
        <v>2101</v>
      </c>
      <c r="C50" s="17">
        <v>200102</v>
      </c>
      <c r="D50" s="5" t="s">
        <v>152</v>
      </c>
      <c r="E50" s="37"/>
      <c r="F50" s="37" t="s">
        <v>308</v>
      </c>
      <c r="G50" s="209">
        <v>0</v>
      </c>
      <c r="H50" s="209">
        <v>4000</v>
      </c>
      <c r="I50" s="209">
        <v>59000</v>
      </c>
      <c r="L50" s="45"/>
    </row>
    <row r="51" spans="1:12" s="4" customFormat="1" ht="15" hidden="1" outlineLevel="1">
      <c r="A51" s="65" t="s">
        <v>2</v>
      </c>
      <c r="B51" s="92">
        <v>2109</v>
      </c>
      <c r="C51" s="17">
        <v>200199</v>
      </c>
      <c r="D51" s="4" t="s">
        <v>153</v>
      </c>
      <c r="E51" s="37"/>
      <c r="F51" s="5"/>
      <c r="G51" s="9">
        <f>SUM(G49:G50)</f>
        <v>0</v>
      </c>
      <c r="H51" s="9">
        <f>SUM(H49:H50)</f>
        <v>102000</v>
      </c>
      <c r="I51" s="9">
        <f>SUM(I49:I50)</f>
        <v>136000</v>
      </c>
      <c r="L51" s="45"/>
    </row>
    <row r="52" spans="1:12" s="4" customFormat="1" ht="15" hidden="1" outlineLevel="1">
      <c r="A52" s="65"/>
      <c r="B52" s="116"/>
      <c r="C52" s="17"/>
      <c r="E52" s="37"/>
      <c r="F52" s="5"/>
      <c r="G52" s="14"/>
      <c r="H52" s="9"/>
      <c r="I52" s="9"/>
      <c r="L52" s="45"/>
    </row>
    <row r="53" spans="1:12" s="4" customFormat="1" ht="15" hidden="1" outlineLevel="1">
      <c r="A53" s="102" t="s">
        <v>0</v>
      </c>
      <c r="B53" s="89"/>
      <c r="C53" s="17">
        <v>200200</v>
      </c>
      <c r="D53" s="4" t="s">
        <v>162</v>
      </c>
      <c r="E53" s="37"/>
      <c r="F53" s="5"/>
      <c r="G53" s="14"/>
      <c r="H53" s="14"/>
      <c r="I53" s="14"/>
      <c r="L53" s="45"/>
    </row>
    <row r="54" spans="1:12" s="4" customFormat="1" ht="15" hidden="1" outlineLevel="1">
      <c r="A54" s="65" t="s">
        <v>138</v>
      </c>
      <c r="B54" s="89">
        <v>2001</v>
      </c>
      <c r="C54" s="18">
        <v>200201</v>
      </c>
      <c r="D54" s="5" t="s">
        <v>147</v>
      </c>
      <c r="E54" s="37"/>
      <c r="F54" s="5"/>
      <c r="G54" s="14">
        <v>100000</v>
      </c>
      <c r="H54" s="14">
        <v>30450</v>
      </c>
      <c r="I54" s="14">
        <v>30450</v>
      </c>
      <c r="L54" s="45"/>
    </row>
    <row r="55" spans="1:12" s="4" customFormat="1" ht="15" hidden="1" outlineLevel="1">
      <c r="A55" s="65" t="s">
        <v>138</v>
      </c>
      <c r="B55" s="89">
        <v>1711</v>
      </c>
      <c r="C55" s="18"/>
      <c r="D55" s="193" t="s">
        <v>108</v>
      </c>
      <c r="E55" s="194"/>
      <c r="F55" s="194" t="s">
        <v>109</v>
      </c>
      <c r="G55" s="201">
        <v>-100000</v>
      </c>
      <c r="H55" s="14">
        <v>0</v>
      </c>
      <c r="I55" s="14">
        <v>0</v>
      </c>
      <c r="L55" s="45"/>
    </row>
    <row r="56" spans="1:12" s="4" customFormat="1" ht="15" hidden="1" outlineLevel="1">
      <c r="A56" s="65" t="s">
        <v>138</v>
      </c>
      <c r="B56" s="89">
        <v>2003</v>
      </c>
      <c r="C56" s="18"/>
      <c r="D56" s="195" t="s">
        <v>82</v>
      </c>
      <c r="E56" s="194"/>
      <c r="F56" s="194"/>
      <c r="G56" s="201">
        <v>2600</v>
      </c>
      <c r="H56" s="14">
        <v>0</v>
      </c>
      <c r="I56" s="14">
        <v>0</v>
      </c>
      <c r="L56" s="45"/>
    </row>
    <row r="57" spans="1:12" s="4" customFormat="1" ht="15" hidden="1" outlineLevel="1">
      <c r="A57" s="65" t="s">
        <v>138</v>
      </c>
      <c r="B57" s="89">
        <v>2000</v>
      </c>
      <c r="C57" s="18">
        <v>200211</v>
      </c>
      <c r="D57" s="5" t="s">
        <v>126</v>
      </c>
      <c r="E57" s="37"/>
      <c r="F57" s="37"/>
      <c r="G57" s="14">
        <v>0</v>
      </c>
      <c r="H57" s="14">
        <v>2900</v>
      </c>
      <c r="I57" s="14">
        <v>2400</v>
      </c>
      <c r="J57" s="65"/>
      <c r="K57" s="65"/>
      <c r="L57" s="45"/>
    </row>
    <row r="58" spans="1:12" s="4" customFormat="1" ht="15" hidden="1" outlineLevel="1">
      <c r="A58" s="65" t="s">
        <v>138</v>
      </c>
      <c r="B58" s="89">
        <v>2010</v>
      </c>
      <c r="C58" s="18">
        <v>200212</v>
      </c>
      <c r="D58" s="5" t="s">
        <v>25</v>
      </c>
      <c r="E58" s="37"/>
      <c r="F58" s="139" t="s">
        <v>303</v>
      </c>
      <c r="G58" s="14">
        <v>4300</v>
      </c>
      <c r="H58" s="14">
        <v>4300</v>
      </c>
      <c r="I58" s="14">
        <v>3000</v>
      </c>
      <c r="J58" s="65"/>
      <c r="K58" s="65"/>
      <c r="L58" s="45"/>
    </row>
    <row r="59" spans="1:12" s="4" customFormat="1" ht="15" hidden="1" outlineLevel="1">
      <c r="A59" s="65" t="s">
        <v>138</v>
      </c>
      <c r="B59" s="89">
        <v>2011</v>
      </c>
      <c r="C59" s="18">
        <v>200213</v>
      </c>
      <c r="D59" s="5" t="s">
        <v>10</v>
      </c>
      <c r="E59" s="37"/>
      <c r="F59" s="5"/>
      <c r="G59" s="14">
        <v>1000</v>
      </c>
      <c r="H59" s="14">
        <v>3000</v>
      </c>
      <c r="I59" s="14">
        <v>3000</v>
      </c>
      <c r="J59" s="65"/>
      <c r="K59" s="65"/>
      <c r="L59" s="45"/>
    </row>
    <row r="60" spans="1:12" s="4" customFormat="1" ht="15" hidden="1" outlineLevel="1">
      <c r="A60" s="65" t="s">
        <v>138</v>
      </c>
      <c r="B60" s="89">
        <v>2013</v>
      </c>
      <c r="C60" s="18">
        <v>200214</v>
      </c>
      <c r="D60" s="5" t="s">
        <v>85</v>
      </c>
      <c r="E60" s="37"/>
      <c r="F60" s="5"/>
      <c r="G60" s="14">
        <v>0</v>
      </c>
      <c r="H60" s="14">
        <v>1500</v>
      </c>
      <c r="I60" s="14">
        <v>1200</v>
      </c>
      <c r="J60" s="65"/>
      <c r="K60" s="65"/>
      <c r="L60" s="45"/>
    </row>
    <row r="61" spans="1:12" s="4" customFormat="1" ht="15" hidden="1" outlineLevel="1">
      <c r="A61" s="65" t="s">
        <v>138</v>
      </c>
      <c r="B61" s="89">
        <v>2014</v>
      </c>
      <c r="C61" s="18">
        <v>200215</v>
      </c>
      <c r="D61" s="5" t="s">
        <v>26</v>
      </c>
      <c r="E61" s="37"/>
      <c r="F61" s="5"/>
      <c r="G61" s="14">
        <v>7500</v>
      </c>
      <c r="H61" s="14">
        <v>500</v>
      </c>
      <c r="I61" s="14">
        <v>500</v>
      </c>
      <c r="J61" s="65"/>
      <c r="K61" s="65"/>
      <c r="L61" s="45"/>
    </row>
    <row r="62" spans="1:12" s="4" customFormat="1" ht="15" hidden="1" outlineLevel="1">
      <c r="A62" s="65" t="s">
        <v>138</v>
      </c>
      <c r="B62" s="89">
        <v>2020</v>
      </c>
      <c r="C62" s="18">
        <v>200220</v>
      </c>
      <c r="D62" s="5" t="s">
        <v>210</v>
      </c>
      <c r="E62" s="37"/>
      <c r="F62" s="18"/>
      <c r="G62" s="14">
        <v>7500</v>
      </c>
      <c r="H62" s="14">
        <v>6000</v>
      </c>
      <c r="I62" s="14">
        <v>2000</v>
      </c>
      <c r="J62" s="65"/>
      <c r="K62" s="65"/>
      <c r="L62" s="46"/>
    </row>
    <row r="63" spans="1:12" s="4" customFormat="1" ht="15" hidden="1" outlineLevel="1">
      <c r="A63" s="65" t="s">
        <v>138</v>
      </c>
      <c r="B63" s="89">
        <v>2021</v>
      </c>
      <c r="C63" s="18">
        <v>200221</v>
      </c>
      <c r="D63" s="5" t="s">
        <v>27</v>
      </c>
      <c r="E63" s="37"/>
      <c r="F63" s="5"/>
      <c r="G63" s="14">
        <v>2000</v>
      </c>
      <c r="H63" s="14">
        <v>5000</v>
      </c>
      <c r="I63" s="14">
        <v>1500</v>
      </c>
      <c r="J63" s="65"/>
      <c r="K63" s="65"/>
      <c r="L63" s="43"/>
    </row>
    <row r="64" spans="1:12" s="4" customFormat="1" ht="15" hidden="1" outlineLevel="1">
      <c r="A64" s="65" t="s">
        <v>138</v>
      </c>
      <c r="B64" s="89">
        <v>2030</v>
      </c>
      <c r="C64" s="18">
        <v>200230</v>
      </c>
      <c r="D64" s="5" t="s">
        <v>11</v>
      </c>
      <c r="E64" s="37"/>
      <c r="F64" s="18"/>
      <c r="G64" s="14">
        <v>15000</v>
      </c>
      <c r="H64" s="94">
        <v>13000</v>
      </c>
      <c r="I64" s="94">
        <v>11000</v>
      </c>
      <c r="J64" s="65"/>
      <c r="K64" s="65"/>
      <c r="L64" s="45"/>
    </row>
    <row r="65" spans="1:12" s="4" customFormat="1" ht="15" hidden="1" outlineLevel="1">
      <c r="A65" s="65" t="s">
        <v>138</v>
      </c>
      <c r="B65" s="89">
        <v>2050</v>
      </c>
      <c r="C65" s="18">
        <v>200250</v>
      </c>
      <c r="D65" s="5" t="s">
        <v>28</v>
      </c>
      <c r="E65" s="37"/>
      <c r="F65" s="5"/>
      <c r="G65" s="14">
        <v>3500</v>
      </c>
      <c r="H65" s="14">
        <v>3500</v>
      </c>
      <c r="I65" s="14">
        <v>2800</v>
      </c>
      <c r="J65" s="65"/>
      <c r="K65" s="65"/>
      <c r="L65" s="45"/>
    </row>
    <row r="66" spans="1:12" s="4" customFormat="1" ht="15" hidden="1" outlineLevel="1">
      <c r="A66" s="65" t="s">
        <v>138</v>
      </c>
      <c r="B66" s="89">
        <v>2070</v>
      </c>
      <c r="C66" s="18">
        <v>200270</v>
      </c>
      <c r="D66" s="5" t="s">
        <v>84</v>
      </c>
      <c r="E66" s="37"/>
      <c r="F66" s="5"/>
      <c r="G66" s="14">
        <v>7500</v>
      </c>
      <c r="H66" s="14">
        <v>7500</v>
      </c>
      <c r="I66" s="14">
        <v>0</v>
      </c>
      <c r="J66" s="65"/>
      <c r="K66" s="65"/>
      <c r="L66" s="45"/>
    </row>
    <row r="67" spans="1:12" s="4" customFormat="1" ht="15" hidden="1" outlineLevel="1">
      <c r="A67" s="65" t="s">
        <v>138</v>
      </c>
      <c r="B67" s="89">
        <v>2071</v>
      </c>
      <c r="C67" s="18">
        <v>200271</v>
      </c>
      <c r="D67" s="5" t="s">
        <v>211</v>
      </c>
      <c r="E67" s="37"/>
      <c r="F67" s="18"/>
      <c r="G67" s="14">
        <v>5000</v>
      </c>
      <c r="H67" s="14">
        <v>5000</v>
      </c>
      <c r="I67" s="14">
        <v>5500</v>
      </c>
      <c r="J67" s="65"/>
      <c r="K67" s="65"/>
      <c r="L67" s="45"/>
    </row>
    <row r="68" spans="1:12" s="4" customFormat="1" ht="15" hidden="1" outlineLevel="1">
      <c r="A68" s="65" t="s">
        <v>138</v>
      </c>
      <c r="B68" s="89">
        <v>2080</v>
      </c>
      <c r="C68" s="176" t="s">
        <v>212</v>
      </c>
      <c r="D68" s="179" t="s">
        <v>29</v>
      </c>
      <c r="E68" s="177"/>
      <c r="F68" s="20"/>
      <c r="G68" s="14">
        <v>1000</v>
      </c>
      <c r="H68" s="14">
        <v>1000</v>
      </c>
      <c r="I68" s="14">
        <v>0</v>
      </c>
      <c r="L68" s="45"/>
    </row>
    <row r="69" spans="1:12" s="4" customFormat="1" ht="15" hidden="1" outlineLevel="1">
      <c r="A69" s="102" t="s">
        <v>138</v>
      </c>
      <c r="B69" s="89">
        <v>2090</v>
      </c>
      <c r="C69" s="18">
        <v>200290</v>
      </c>
      <c r="D69" s="5" t="s">
        <v>13</v>
      </c>
      <c r="E69" s="37"/>
      <c r="F69" s="5" t="s">
        <v>304</v>
      </c>
      <c r="G69" s="209">
        <v>1500</v>
      </c>
      <c r="H69" s="209">
        <v>1500</v>
      </c>
      <c r="I69" s="209">
        <v>650</v>
      </c>
      <c r="L69" s="45"/>
    </row>
    <row r="70" spans="1:12" s="4" customFormat="1" ht="15" hidden="1" outlineLevel="1">
      <c r="A70" s="102" t="s">
        <v>2</v>
      </c>
      <c r="B70" s="92">
        <v>2099</v>
      </c>
      <c r="C70" s="17">
        <v>200299</v>
      </c>
      <c r="D70" s="4" t="s">
        <v>146</v>
      </c>
      <c r="E70" s="37"/>
      <c r="F70" s="5"/>
      <c r="G70" s="9">
        <f>SUM(G54:G69)</f>
        <v>58400</v>
      </c>
      <c r="H70" s="9">
        <f>SUM(H54:H69)</f>
        <v>85150</v>
      </c>
      <c r="I70" s="9">
        <f>SUM(I54:I69)</f>
        <v>64000</v>
      </c>
      <c r="J70" s="65"/>
      <c r="K70" s="65"/>
      <c r="L70" s="45"/>
    </row>
    <row r="71" spans="1:12" s="4" customFormat="1" ht="15" hidden="1" outlineLevel="1">
      <c r="A71" s="104"/>
      <c r="B71" s="89"/>
      <c r="C71" s="17"/>
      <c r="D71" s="5"/>
      <c r="E71" s="37"/>
      <c r="F71" s="5"/>
      <c r="G71" s="14"/>
      <c r="H71" s="14"/>
      <c r="I71" s="14"/>
      <c r="J71" s="65"/>
      <c r="K71" s="65"/>
      <c r="L71" s="45"/>
    </row>
    <row r="72" spans="1:12" s="4" customFormat="1" ht="15" hidden="1" outlineLevel="1">
      <c r="A72" s="65" t="s">
        <v>0</v>
      </c>
      <c r="B72" s="89"/>
      <c r="C72" s="17">
        <v>200300</v>
      </c>
      <c r="D72" s="4" t="s">
        <v>156</v>
      </c>
      <c r="E72" s="37"/>
      <c r="F72" s="5"/>
      <c r="G72" s="14"/>
      <c r="H72" s="14"/>
      <c r="I72" s="14"/>
      <c r="J72" s="65"/>
      <c r="K72" s="65"/>
      <c r="L72" s="45"/>
    </row>
    <row r="73" spans="1:12" s="4" customFormat="1" ht="15" hidden="1" outlineLevel="1">
      <c r="A73" s="65" t="s">
        <v>138</v>
      </c>
      <c r="B73" s="89">
        <v>2012</v>
      </c>
      <c r="C73" s="18">
        <v>200301</v>
      </c>
      <c r="D73" s="5" t="s">
        <v>213</v>
      </c>
      <c r="E73" s="37"/>
      <c r="F73" s="5"/>
      <c r="G73" s="14"/>
      <c r="H73" s="14">
        <v>10</v>
      </c>
      <c r="I73" s="14">
        <v>10</v>
      </c>
      <c r="J73" s="65"/>
      <c r="K73" s="65"/>
      <c r="L73" s="45"/>
    </row>
    <row r="74" spans="1:12" s="4" customFormat="1" ht="15" hidden="1" outlineLevel="1">
      <c r="A74" s="65" t="s">
        <v>138</v>
      </c>
      <c r="B74" s="92">
        <v>2022</v>
      </c>
      <c r="C74" s="18">
        <v>200301</v>
      </c>
      <c r="D74" s="5" t="s">
        <v>214</v>
      </c>
      <c r="E74" s="37"/>
      <c r="F74" s="5"/>
      <c r="G74" s="14"/>
      <c r="H74" s="14">
        <v>2850</v>
      </c>
      <c r="I74" s="14">
        <v>2850</v>
      </c>
      <c r="J74" s="65"/>
      <c r="K74" s="65"/>
      <c r="L74" s="45"/>
    </row>
    <row r="75" spans="1:12" s="4" customFormat="1" ht="15" hidden="1" outlineLevel="1">
      <c r="A75" s="65" t="s">
        <v>138</v>
      </c>
      <c r="B75" s="92">
        <v>2023</v>
      </c>
      <c r="C75" s="18">
        <v>200303</v>
      </c>
      <c r="D75" s="5" t="s">
        <v>215</v>
      </c>
      <c r="E75" s="37"/>
      <c r="F75" s="80"/>
      <c r="G75" s="14"/>
      <c r="H75" s="14">
        <v>0</v>
      </c>
      <c r="I75" s="14">
        <f>375*7.55</f>
        <v>2831.25</v>
      </c>
      <c r="J75" s="65"/>
      <c r="K75" s="65"/>
      <c r="L75" s="45"/>
    </row>
    <row r="76" spans="1:12" s="4" customFormat="1" ht="15" hidden="1" outlineLevel="1">
      <c r="A76" s="65"/>
      <c r="B76" s="90"/>
      <c r="C76" s="18"/>
      <c r="D76" s="193" t="s">
        <v>19</v>
      </c>
      <c r="E76" s="202"/>
      <c r="F76" s="195" t="s">
        <v>173</v>
      </c>
      <c r="G76" s="213">
        <v>-40000</v>
      </c>
      <c r="H76" s="209"/>
      <c r="I76" s="209"/>
      <c r="J76" s="65"/>
      <c r="K76" s="65"/>
      <c r="L76" s="45"/>
    </row>
    <row r="77" spans="1:12" s="4" customFormat="1" ht="15" hidden="1" outlineLevel="1">
      <c r="A77" s="102" t="s">
        <v>2</v>
      </c>
      <c r="B77" s="92">
        <v>2029</v>
      </c>
      <c r="C77" s="17">
        <v>200399</v>
      </c>
      <c r="D77" s="4" t="s">
        <v>12</v>
      </c>
      <c r="E77" s="37"/>
      <c r="F77" s="5"/>
      <c r="G77" s="9">
        <v>3500</v>
      </c>
      <c r="H77" s="9">
        <f>SUM(H73:H75)</f>
        <v>2860</v>
      </c>
      <c r="I77" s="9">
        <f>SUM(I73:I75)</f>
        <v>5691.25</v>
      </c>
      <c r="J77" s="65"/>
      <c r="K77" s="65"/>
      <c r="L77" s="45"/>
    </row>
    <row r="78" spans="1:12" s="4" customFormat="1" ht="15" hidden="1" outlineLevel="1">
      <c r="A78" s="102"/>
      <c r="B78" s="91"/>
      <c r="C78" s="17"/>
      <c r="E78" s="37"/>
      <c r="F78" s="5"/>
      <c r="G78" s="9"/>
      <c r="H78" s="9"/>
      <c r="I78" s="9"/>
      <c r="J78" s="65"/>
      <c r="K78" s="65"/>
      <c r="L78" s="45"/>
    </row>
    <row r="79" spans="1:12" s="4" customFormat="1" ht="15" hidden="1" outlineLevel="1">
      <c r="A79" s="102"/>
      <c r="B79" s="154">
        <v>2015</v>
      </c>
      <c r="C79" s="17"/>
      <c r="D79" s="193" t="s">
        <v>174</v>
      </c>
      <c r="E79" s="202"/>
      <c r="F79" s="195" t="s">
        <v>176</v>
      </c>
      <c r="G79" s="201">
        <v>5000</v>
      </c>
      <c r="H79" s="9"/>
      <c r="I79" s="9"/>
      <c r="J79" s="65"/>
      <c r="K79" s="65"/>
      <c r="L79" s="45"/>
    </row>
    <row r="80" spans="1:12" s="4" customFormat="1" ht="15" hidden="1" outlineLevel="1">
      <c r="A80" s="102" t="s">
        <v>138</v>
      </c>
      <c r="B80" s="91"/>
      <c r="C80" s="17">
        <v>200500</v>
      </c>
      <c r="D80" s="5" t="s">
        <v>309</v>
      </c>
      <c r="E80" s="37"/>
      <c r="F80" s="5"/>
      <c r="G80" s="14">
        <v>0</v>
      </c>
      <c r="H80" s="14">
        <v>0</v>
      </c>
      <c r="I80" s="14">
        <v>0</v>
      </c>
      <c r="J80" s="65"/>
      <c r="K80" s="65"/>
      <c r="L80" s="45"/>
    </row>
    <row r="81" spans="1:12" s="4" customFormat="1" ht="15" hidden="1" outlineLevel="1">
      <c r="A81" s="102" t="s">
        <v>2</v>
      </c>
      <c r="B81" s="89">
        <v>2999</v>
      </c>
      <c r="C81" s="17">
        <v>299999</v>
      </c>
      <c r="D81" s="4" t="s">
        <v>6</v>
      </c>
      <c r="E81" s="37"/>
      <c r="F81" s="5"/>
      <c r="G81" s="14"/>
      <c r="H81" s="9">
        <f>H51+H70+H77+H80</f>
        <v>190010</v>
      </c>
      <c r="I81" s="9">
        <f>I51+I70+I77+I80</f>
        <v>205691.25</v>
      </c>
      <c r="J81" s="65"/>
      <c r="K81" s="65"/>
      <c r="L81" s="45"/>
    </row>
    <row r="82" spans="1:12" hidden="1" outlineLevel="1">
      <c r="B82" s="89"/>
      <c r="G82" s="7"/>
      <c r="H82" s="7"/>
      <c r="I82" s="7"/>
    </row>
    <row r="83" spans="1:12" collapsed="1">
      <c r="A83" s="65" t="s">
        <v>0</v>
      </c>
      <c r="B83" s="89"/>
      <c r="C83" s="17">
        <v>310000</v>
      </c>
      <c r="D83" s="26" t="s">
        <v>216</v>
      </c>
      <c r="E83" s="125" t="s">
        <v>60</v>
      </c>
      <c r="F83" s="27"/>
      <c r="G83" s="14">
        <f>G113</f>
        <v>89000</v>
      </c>
      <c r="H83" s="14">
        <f>H113</f>
        <v>160500</v>
      </c>
      <c r="I83" s="14">
        <f>I113</f>
        <v>100000</v>
      </c>
    </row>
    <row r="84" spans="1:12" hidden="1" outlineLevel="1" collapsed="1">
      <c r="A84" s="65" t="s">
        <v>0</v>
      </c>
      <c r="B84" s="89"/>
      <c r="C84" s="15">
        <v>310100</v>
      </c>
      <c r="D84" s="10" t="s">
        <v>51</v>
      </c>
      <c r="E84" s="39"/>
      <c r="G84" s="9">
        <f>G88</f>
        <v>13000</v>
      </c>
      <c r="H84" s="9">
        <f>H88</f>
        <v>19500</v>
      </c>
      <c r="I84" s="9">
        <f>I88</f>
        <v>22000</v>
      </c>
    </row>
    <row r="85" spans="1:12" ht="15" hidden="1" customHeight="1" outlineLevel="2">
      <c r="A85" s="65" t="s">
        <v>138</v>
      </c>
      <c r="B85" s="89">
        <v>6001</v>
      </c>
      <c r="C85" s="15">
        <v>310101</v>
      </c>
      <c r="D85" s="5" t="s">
        <v>217</v>
      </c>
      <c r="E85" s="37"/>
      <c r="G85" s="44">
        <v>2000</v>
      </c>
      <c r="H85" s="44">
        <v>2500</v>
      </c>
      <c r="I85" s="44">
        <v>2500</v>
      </c>
      <c r="L85" s="43"/>
    </row>
    <row r="86" spans="1:12" ht="15" hidden="1" customHeight="1" outlineLevel="2">
      <c r="A86" s="65" t="s">
        <v>138</v>
      </c>
      <c r="B86" s="89">
        <v>60011</v>
      </c>
      <c r="C86" s="15">
        <v>310102</v>
      </c>
      <c r="D86" s="5" t="s">
        <v>218</v>
      </c>
      <c r="E86" s="37"/>
      <c r="G86" s="44">
        <v>6000</v>
      </c>
      <c r="H86" s="44">
        <v>10000</v>
      </c>
      <c r="I86" s="44">
        <v>11000</v>
      </c>
      <c r="L86" s="45"/>
    </row>
    <row r="87" spans="1:12" ht="15" hidden="1" outlineLevel="2">
      <c r="A87" s="65" t="s">
        <v>138</v>
      </c>
      <c r="B87" s="89">
        <v>60012</v>
      </c>
      <c r="C87" s="15">
        <v>310103</v>
      </c>
      <c r="D87" s="5" t="s">
        <v>219</v>
      </c>
      <c r="E87" s="37"/>
      <c r="G87" s="211">
        <v>5000</v>
      </c>
      <c r="H87" s="211">
        <v>7000</v>
      </c>
      <c r="I87" s="211">
        <v>8500</v>
      </c>
      <c r="L87" s="45"/>
    </row>
    <row r="88" spans="1:12" ht="15" hidden="1" outlineLevel="2">
      <c r="A88" s="65" t="s">
        <v>2</v>
      </c>
      <c r="B88" s="90" t="s">
        <v>160</v>
      </c>
      <c r="C88" s="15">
        <v>310199</v>
      </c>
      <c r="D88" s="4" t="s">
        <v>53</v>
      </c>
      <c r="E88" s="34"/>
      <c r="G88" s="9">
        <f>SUM(G85:G87)</f>
        <v>13000</v>
      </c>
      <c r="H88" s="9">
        <f>SUM(H85:H87)</f>
        <v>19500</v>
      </c>
      <c r="I88" s="9">
        <f>SUM(I85:I87)</f>
        <v>22000</v>
      </c>
      <c r="L88" s="45"/>
    </row>
    <row r="89" spans="1:12" ht="15" hidden="1" outlineLevel="1">
      <c r="B89" s="89"/>
      <c r="D89" s="5"/>
      <c r="E89" s="37"/>
      <c r="G89" s="14"/>
      <c r="H89" s="14"/>
      <c r="I89" s="14"/>
      <c r="L89" s="45"/>
    </row>
    <row r="90" spans="1:12" ht="15" hidden="1" outlineLevel="1" collapsed="1">
      <c r="A90" s="65" t="s">
        <v>0</v>
      </c>
      <c r="B90" s="89"/>
      <c r="C90" s="15">
        <v>310200</v>
      </c>
      <c r="D90" s="4" t="s">
        <v>52</v>
      </c>
      <c r="E90" s="34"/>
      <c r="G90" s="9">
        <f>G94</f>
        <v>32000</v>
      </c>
      <c r="H90" s="9">
        <f>H94</f>
        <v>32000</v>
      </c>
      <c r="I90" s="9">
        <f>I94</f>
        <v>32000</v>
      </c>
      <c r="L90" s="45"/>
    </row>
    <row r="91" spans="1:12" ht="15" hidden="1" outlineLevel="2">
      <c r="A91" s="65" t="s">
        <v>138</v>
      </c>
      <c r="B91" s="89">
        <v>6000</v>
      </c>
      <c r="C91" s="15">
        <v>310201</v>
      </c>
      <c r="D91" s="5" t="s">
        <v>220</v>
      </c>
      <c r="E91" s="37"/>
      <c r="G91" s="44">
        <v>14000</v>
      </c>
      <c r="H91" s="44">
        <v>14000</v>
      </c>
      <c r="I91" s="44">
        <v>4000</v>
      </c>
      <c r="L91" s="45"/>
    </row>
    <row r="92" spans="1:12" ht="15" hidden="1" outlineLevel="2">
      <c r="A92" s="65" t="s">
        <v>138</v>
      </c>
      <c r="B92" s="89">
        <v>60001</v>
      </c>
      <c r="C92" s="15">
        <v>310202</v>
      </c>
      <c r="D92" s="5" t="s">
        <v>221</v>
      </c>
      <c r="E92" s="37"/>
      <c r="G92" s="44">
        <v>12000</v>
      </c>
      <c r="H92" s="44">
        <v>12000</v>
      </c>
      <c r="I92" s="44">
        <v>24000</v>
      </c>
      <c r="L92" s="45"/>
    </row>
    <row r="93" spans="1:12" ht="15" hidden="1" outlineLevel="2">
      <c r="A93" s="65" t="s">
        <v>138</v>
      </c>
      <c r="B93" s="89">
        <v>60002</v>
      </c>
      <c r="C93" s="15">
        <v>310203</v>
      </c>
      <c r="D93" s="5" t="s">
        <v>222</v>
      </c>
      <c r="E93" s="37"/>
      <c r="G93" s="211">
        <v>6000</v>
      </c>
      <c r="H93" s="211">
        <v>6000</v>
      </c>
      <c r="I93" s="211">
        <v>4000</v>
      </c>
      <c r="L93" s="45"/>
    </row>
    <row r="94" spans="1:12" ht="15" hidden="1" outlineLevel="2">
      <c r="A94" s="65" t="s">
        <v>2</v>
      </c>
      <c r="B94" s="90" t="s">
        <v>160</v>
      </c>
      <c r="C94" s="15">
        <v>310299</v>
      </c>
      <c r="D94" s="4" t="s">
        <v>54</v>
      </c>
      <c r="E94" s="34"/>
      <c r="G94" s="9">
        <f>SUM(G91:G93)</f>
        <v>32000</v>
      </c>
      <c r="H94" s="9">
        <f>SUM(H91:H93)</f>
        <v>32000</v>
      </c>
      <c r="I94" s="9">
        <f>SUM(I91:I93)</f>
        <v>32000</v>
      </c>
      <c r="L94" s="45"/>
    </row>
    <row r="95" spans="1:12" ht="15" hidden="1" outlineLevel="1">
      <c r="B95" s="89"/>
      <c r="G95" s="14"/>
      <c r="H95" s="14"/>
      <c r="I95" s="14"/>
      <c r="L95" s="45"/>
    </row>
    <row r="96" spans="1:12" ht="15" hidden="1" outlineLevel="1" collapsed="1">
      <c r="A96" s="65" t="s">
        <v>0</v>
      </c>
      <c r="B96" s="89" t="s">
        <v>86</v>
      </c>
      <c r="C96" s="15">
        <v>310300</v>
      </c>
      <c r="D96" s="10" t="s">
        <v>223</v>
      </c>
      <c r="E96" s="39"/>
      <c r="G96" s="9">
        <f>G100</f>
        <v>29000</v>
      </c>
      <c r="H96" s="9">
        <f>H100</f>
        <v>29000</v>
      </c>
      <c r="I96" s="9">
        <f>I100</f>
        <v>11000</v>
      </c>
      <c r="L96" s="45"/>
    </row>
    <row r="97" spans="1:12" ht="15" hidden="1" outlineLevel="2">
      <c r="A97" s="65" t="s">
        <v>138</v>
      </c>
      <c r="B97" s="89">
        <v>6002</v>
      </c>
      <c r="C97" s="15">
        <v>310301</v>
      </c>
      <c r="D97" s="5" t="s">
        <v>224</v>
      </c>
      <c r="E97" s="37"/>
      <c r="G97" s="44">
        <v>4000</v>
      </c>
      <c r="H97" s="44">
        <v>4000</v>
      </c>
      <c r="I97" s="44">
        <v>1500</v>
      </c>
      <c r="L97" s="45"/>
    </row>
    <row r="98" spans="1:12" ht="15" hidden="1" outlineLevel="2">
      <c r="A98" s="65" t="s">
        <v>138</v>
      </c>
      <c r="B98" s="89">
        <v>60021</v>
      </c>
      <c r="C98" s="15">
        <v>310302</v>
      </c>
      <c r="D98" s="5" t="s">
        <v>225</v>
      </c>
      <c r="E98" s="37"/>
      <c r="G98" s="44">
        <v>22000</v>
      </c>
      <c r="H98" s="44">
        <v>22000</v>
      </c>
      <c r="I98" s="44">
        <v>9000</v>
      </c>
      <c r="L98" s="45"/>
    </row>
    <row r="99" spans="1:12" ht="15" hidden="1" outlineLevel="2">
      <c r="A99" s="65" t="s">
        <v>138</v>
      </c>
      <c r="B99" s="89">
        <v>60022</v>
      </c>
      <c r="C99" s="15">
        <v>310303</v>
      </c>
      <c r="D99" s="5" t="s">
        <v>226</v>
      </c>
      <c r="E99" s="37"/>
      <c r="G99" s="211">
        <v>3000</v>
      </c>
      <c r="H99" s="211">
        <v>3000</v>
      </c>
      <c r="I99" s="211">
        <v>500</v>
      </c>
      <c r="L99" s="45"/>
    </row>
    <row r="100" spans="1:12" ht="15" hidden="1" outlineLevel="2">
      <c r="A100" s="65" t="s">
        <v>2</v>
      </c>
      <c r="B100" s="90" t="s">
        <v>160</v>
      </c>
      <c r="C100" s="16">
        <v>310399</v>
      </c>
      <c r="D100" s="4" t="s">
        <v>55</v>
      </c>
      <c r="E100" s="34"/>
      <c r="G100" s="9">
        <f>SUM(G97:G99)</f>
        <v>29000</v>
      </c>
      <c r="H100" s="9">
        <f>SUM(H97:H99)</f>
        <v>29000</v>
      </c>
      <c r="I100" s="9">
        <f>SUM(I97:I99)</f>
        <v>11000</v>
      </c>
      <c r="L100" s="45"/>
    </row>
    <row r="101" spans="1:12" ht="15" hidden="1" outlineLevel="1">
      <c r="B101" s="89"/>
      <c r="G101" s="14"/>
      <c r="H101" s="14"/>
      <c r="I101" s="14"/>
      <c r="L101" s="45"/>
    </row>
    <row r="102" spans="1:12" ht="15" hidden="1" outlineLevel="1" collapsed="1">
      <c r="A102" s="65" t="s">
        <v>0</v>
      </c>
      <c r="B102" s="89"/>
      <c r="C102" s="16">
        <v>310400</v>
      </c>
      <c r="D102" s="4" t="s">
        <v>56</v>
      </c>
      <c r="E102" s="34"/>
      <c r="G102" s="9">
        <f>G108</f>
        <v>25000</v>
      </c>
      <c r="H102" s="9">
        <f>H108</f>
        <v>25000</v>
      </c>
      <c r="I102" s="9">
        <f>I108</f>
        <v>25000</v>
      </c>
      <c r="L102" s="46"/>
    </row>
    <row r="103" spans="1:12" ht="15" hidden="1" customHeight="1" outlineLevel="2">
      <c r="A103" s="65" t="s">
        <v>138</v>
      </c>
      <c r="B103" s="89">
        <v>6502</v>
      </c>
      <c r="C103" s="15">
        <v>310401</v>
      </c>
      <c r="D103" s="5" t="s">
        <v>227</v>
      </c>
      <c r="E103" s="37"/>
      <c r="G103" s="44">
        <v>6000</v>
      </c>
      <c r="H103" s="44">
        <v>6000</v>
      </c>
      <c r="I103" s="44">
        <v>6000</v>
      </c>
      <c r="L103" s="43"/>
    </row>
    <row r="104" spans="1:12" ht="15" hidden="1" outlineLevel="2">
      <c r="A104" s="65" t="s">
        <v>138</v>
      </c>
      <c r="B104" s="89">
        <v>6500</v>
      </c>
      <c r="C104" s="15">
        <v>310402</v>
      </c>
      <c r="D104" s="5" t="s">
        <v>228</v>
      </c>
      <c r="E104" s="37"/>
      <c r="G104" s="44">
        <v>12000</v>
      </c>
      <c r="H104" s="44">
        <v>12000</v>
      </c>
      <c r="I104" s="44">
        <v>12000</v>
      </c>
      <c r="L104" s="43"/>
    </row>
    <row r="105" spans="1:12" ht="15" hidden="1" outlineLevel="2">
      <c r="A105" s="65" t="s">
        <v>138</v>
      </c>
      <c r="B105" s="89">
        <v>6501</v>
      </c>
      <c r="C105" s="15">
        <v>310403</v>
      </c>
      <c r="D105" s="5" t="s">
        <v>229</v>
      </c>
      <c r="E105" s="37"/>
      <c r="G105" s="44">
        <v>2000</v>
      </c>
      <c r="H105" s="44">
        <v>2000</v>
      </c>
      <c r="I105" s="44">
        <v>2000</v>
      </c>
      <c r="L105" s="43"/>
    </row>
    <row r="106" spans="1:12" ht="15" hidden="1" outlineLevel="2">
      <c r="A106" s="65" t="s">
        <v>138</v>
      </c>
      <c r="B106" s="90" t="s">
        <v>86</v>
      </c>
      <c r="C106" s="15">
        <v>310405</v>
      </c>
      <c r="D106" s="5" t="s">
        <v>230</v>
      </c>
      <c r="E106" s="37"/>
      <c r="G106" s="14">
        <v>0</v>
      </c>
      <c r="H106" s="14">
        <v>3000</v>
      </c>
      <c r="I106" s="14">
        <v>3000</v>
      </c>
      <c r="L106" s="43"/>
    </row>
    <row r="107" spans="1:12" ht="15" hidden="1" outlineLevel="2">
      <c r="A107" s="65" t="s">
        <v>138</v>
      </c>
      <c r="B107" s="90" t="s">
        <v>86</v>
      </c>
      <c r="C107" s="15">
        <v>310408</v>
      </c>
      <c r="D107" s="5" t="s">
        <v>231</v>
      </c>
      <c r="E107" s="37"/>
      <c r="G107" s="209">
        <v>5000</v>
      </c>
      <c r="H107" s="209">
        <v>2000</v>
      </c>
      <c r="I107" s="209">
        <v>2000</v>
      </c>
      <c r="L107" s="43"/>
    </row>
    <row r="108" spans="1:12" ht="15" hidden="1" outlineLevel="2">
      <c r="A108" s="65" t="s">
        <v>2</v>
      </c>
      <c r="B108" s="90" t="s">
        <v>160</v>
      </c>
      <c r="C108" s="16">
        <v>310499</v>
      </c>
      <c r="D108" s="4" t="s">
        <v>71</v>
      </c>
      <c r="E108" s="34"/>
      <c r="G108" s="9">
        <f>SUM(G103:G107)</f>
        <v>25000</v>
      </c>
      <c r="H108" s="9">
        <f>SUM(H103:H107)</f>
        <v>25000</v>
      </c>
      <c r="I108" s="9">
        <f>SUM(I103:I107)</f>
        <v>25000</v>
      </c>
      <c r="L108" s="43"/>
    </row>
    <row r="109" spans="1:12" ht="15" hidden="1" outlineLevel="1">
      <c r="A109" s="112" t="s">
        <v>138</v>
      </c>
      <c r="B109" s="90"/>
      <c r="C109" s="15">
        <v>310501</v>
      </c>
      <c r="D109" s="5" t="s">
        <v>196</v>
      </c>
      <c r="E109" s="37"/>
      <c r="G109" s="14">
        <v>0</v>
      </c>
      <c r="H109" s="14">
        <v>55000</v>
      </c>
      <c r="I109" s="14">
        <v>5000</v>
      </c>
      <c r="L109" s="43"/>
    </row>
    <row r="110" spans="1:12" ht="15" hidden="1" outlineLevel="1">
      <c r="A110" s="112" t="s">
        <v>138</v>
      </c>
      <c r="B110" s="90"/>
      <c r="C110" s="15">
        <v>310505</v>
      </c>
      <c r="D110" s="5" t="s">
        <v>232</v>
      </c>
      <c r="E110" s="34"/>
      <c r="G110" s="9"/>
      <c r="H110" s="9"/>
      <c r="I110" s="14">
        <v>5000</v>
      </c>
      <c r="L110" s="43"/>
    </row>
    <row r="111" spans="1:12" ht="15" hidden="1" outlineLevel="1">
      <c r="B111" s="90"/>
      <c r="D111" s="4"/>
      <c r="E111" s="34"/>
      <c r="G111" s="9"/>
      <c r="H111" s="9"/>
      <c r="I111" s="9"/>
      <c r="L111" s="43"/>
    </row>
    <row r="112" spans="1:12" ht="15" hidden="1" outlineLevel="1">
      <c r="B112" s="90"/>
      <c r="D112" s="193" t="s">
        <v>175</v>
      </c>
      <c r="E112" s="194"/>
      <c r="F112" s="195" t="s">
        <v>127</v>
      </c>
      <c r="G112" s="146">
        <v>-10000</v>
      </c>
      <c r="H112" s="178"/>
      <c r="I112" s="9"/>
      <c r="L112" s="43"/>
    </row>
    <row r="113" spans="1:15" ht="15" hidden="1" outlineLevel="1">
      <c r="A113" s="65" t="s">
        <v>2</v>
      </c>
      <c r="B113" s="89"/>
      <c r="D113" s="4" t="s">
        <v>39</v>
      </c>
      <c r="E113" s="34"/>
      <c r="G113" s="9">
        <f>G88+G94+G100+G108+G112</f>
        <v>89000</v>
      </c>
      <c r="H113" s="9">
        <f>H88+H94+H100+H108+H109+H110</f>
        <v>160500</v>
      </c>
      <c r="I113" s="9">
        <f>I88+I94+I100+I108+I109+I110</f>
        <v>100000</v>
      </c>
      <c r="L113" s="46"/>
    </row>
    <row r="114" spans="1:15" hidden="1" outlineLevel="1">
      <c r="B114" s="89"/>
      <c r="G114" s="14"/>
      <c r="H114" s="14"/>
      <c r="I114" s="14"/>
    </row>
    <row r="115" spans="1:15" ht="15" customHeight="1" collapsed="1">
      <c r="A115" s="65" t="s">
        <v>0</v>
      </c>
      <c r="B115" s="89"/>
      <c r="C115" s="17">
        <v>320000</v>
      </c>
      <c r="D115" s="126" t="s">
        <v>45</v>
      </c>
      <c r="E115" s="127" t="s">
        <v>61</v>
      </c>
      <c r="F115" s="128"/>
      <c r="G115" s="14">
        <f>G135</f>
        <v>207375</v>
      </c>
      <c r="H115" s="14">
        <f>H135</f>
        <v>91500</v>
      </c>
      <c r="I115" s="14">
        <f>I135</f>
        <v>81000</v>
      </c>
      <c r="L115" s="41"/>
      <c r="M115" s="43"/>
      <c r="N115" s="29"/>
      <c r="O115" s="67"/>
    </row>
    <row r="116" spans="1:15" s="4" customFormat="1" ht="15" hidden="1" outlineLevel="1">
      <c r="A116" s="102" t="s">
        <v>0</v>
      </c>
      <c r="B116" s="89"/>
      <c r="C116" s="17">
        <v>320100</v>
      </c>
      <c r="D116" s="111" t="s">
        <v>50</v>
      </c>
      <c r="E116" s="139" t="s">
        <v>61</v>
      </c>
      <c r="F116" s="111"/>
      <c r="G116" s="14"/>
      <c r="H116" s="9"/>
      <c r="I116" s="9"/>
      <c r="L116"/>
      <c r="M116" s="45"/>
      <c r="N116" s="44"/>
      <c r="O116" s="60"/>
    </row>
    <row r="117" spans="1:15" s="4" customFormat="1" ht="15" hidden="1" outlineLevel="1">
      <c r="A117" s="102" t="s">
        <v>138</v>
      </c>
      <c r="B117" s="89">
        <v>4042</v>
      </c>
      <c r="C117" s="18">
        <v>320101</v>
      </c>
      <c r="D117" s="20" t="s">
        <v>233</v>
      </c>
      <c r="E117" s="139" t="s">
        <v>61</v>
      </c>
      <c r="F117" s="111"/>
      <c r="G117" s="14">
        <v>3000</v>
      </c>
      <c r="H117" s="14">
        <v>3000</v>
      </c>
      <c r="I117" s="14">
        <v>0</v>
      </c>
      <c r="L117"/>
      <c r="M117" s="45"/>
      <c r="N117" s="44"/>
      <c r="O117"/>
    </row>
    <row r="118" spans="1:15" s="4" customFormat="1" ht="15" hidden="1" outlineLevel="1">
      <c r="A118" s="102" t="s">
        <v>138</v>
      </c>
      <c r="B118" s="89">
        <v>4040</v>
      </c>
      <c r="C118" s="18">
        <v>320102</v>
      </c>
      <c r="D118" s="20" t="s">
        <v>234</v>
      </c>
      <c r="E118" s="139" t="s">
        <v>61</v>
      </c>
      <c r="F118" s="111"/>
      <c r="G118" s="14">
        <v>8000</v>
      </c>
      <c r="H118" s="14">
        <v>8000</v>
      </c>
      <c r="I118" s="14">
        <v>3000</v>
      </c>
      <c r="K118" s="5"/>
      <c r="L118"/>
      <c r="M118" s="45"/>
      <c r="N118" s="44"/>
      <c r="O118" s="60"/>
    </row>
    <row r="119" spans="1:15" s="4" customFormat="1" ht="15" hidden="1" outlineLevel="1">
      <c r="A119" s="102" t="s">
        <v>138</v>
      </c>
      <c r="B119" s="89">
        <v>4043</v>
      </c>
      <c r="C119" s="18">
        <v>320103</v>
      </c>
      <c r="D119" s="20" t="s">
        <v>235</v>
      </c>
      <c r="E119" s="139" t="s">
        <v>61</v>
      </c>
      <c r="F119" s="111"/>
      <c r="G119" s="209">
        <v>2000</v>
      </c>
      <c r="H119" s="209">
        <v>2000</v>
      </c>
      <c r="I119" s="209">
        <v>1000</v>
      </c>
      <c r="K119" s="5"/>
      <c r="L119"/>
      <c r="M119" s="45"/>
      <c r="N119" s="44"/>
      <c r="O119"/>
    </row>
    <row r="120" spans="1:15" s="4" customFormat="1" ht="15" hidden="1" outlineLevel="1">
      <c r="A120" s="102" t="s">
        <v>2</v>
      </c>
      <c r="B120" s="90" t="s">
        <v>184</v>
      </c>
      <c r="C120" s="17">
        <v>320199</v>
      </c>
      <c r="D120" s="111" t="s">
        <v>65</v>
      </c>
      <c r="E120" s="139" t="s">
        <v>61</v>
      </c>
      <c r="F120" s="111"/>
      <c r="G120" s="9">
        <f>SUM(G117:G119)</f>
        <v>13000</v>
      </c>
      <c r="H120" s="9">
        <f>SUM(H117:H119)</f>
        <v>13000</v>
      </c>
      <c r="I120" s="9">
        <f>SUM(I117:I119)</f>
        <v>4000</v>
      </c>
      <c r="L120"/>
      <c r="M120" s="45"/>
      <c r="N120" s="44"/>
      <c r="O120"/>
    </row>
    <row r="121" spans="1:15" s="4" customFormat="1" ht="15" hidden="1" outlineLevel="1">
      <c r="A121" s="102"/>
      <c r="B121" s="89"/>
      <c r="C121" s="17"/>
      <c r="D121" s="111"/>
      <c r="E121" s="139"/>
      <c r="F121" s="111"/>
      <c r="G121" s="9"/>
      <c r="H121" s="9"/>
      <c r="I121" s="9"/>
      <c r="L121"/>
      <c r="M121" s="45"/>
      <c r="N121" s="44"/>
      <c r="O121"/>
    </row>
    <row r="122" spans="1:15" s="4" customFormat="1" ht="15" hidden="1" outlineLevel="1">
      <c r="A122" s="102"/>
      <c r="B122" s="89"/>
      <c r="C122" s="17">
        <v>328800</v>
      </c>
      <c r="D122" s="111" t="s">
        <v>236</v>
      </c>
      <c r="E122" s="139"/>
      <c r="F122" s="111"/>
      <c r="G122" s="9"/>
      <c r="H122" s="9"/>
      <c r="I122" s="9"/>
      <c r="L122"/>
      <c r="M122" s="45"/>
      <c r="N122" s="44"/>
      <c r="O122"/>
    </row>
    <row r="123" spans="1:15" s="4" customFormat="1" ht="15" hidden="1" outlineLevel="1">
      <c r="A123" s="102" t="s">
        <v>138</v>
      </c>
      <c r="B123" s="89">
        <v>4000</v>
      </c>
      <c r="C123" s="17"/>
      <c r="D123" s="141" t="s">
        <v>23</v>
      </c>
      <c r="E123" s="142" t="s">
        <v>61</v>
      </c>
      <c r="F123" s="141" t="s">
        <v>128</v>
      </c>
      <c r="G123" s="14">
        <v>150000</v>
      </c>
      <c r="H123" s="14">
        <v>0</v>
      </c>
      <c r="I123" s="14">
        <v>0</v>
      </c>
      <c r="L123"/>
      <c r="M123" s="45"/>
      <c r="N123" s="44"/>
      <c r="O123" s="68"/>
    </row>
    <row r="124" spans="1:15" s="4" customFormat="1" ht="15" hidden="1" outlineLevel="1">
      <c r="A124" s="102" t="s">
        <v>138</v>
      </c>
      <c r="B124" s="89">
        <v>1800</v>
      </c>
      <c r="C124" s="17"/>
      <c r="D124" s="141" t="s">
        <v>168</v>
      </c>
      <c r="E124" s="142" t="s">
        <v>61</v>
      </c>
      <c r="F124" s="141" t="s">
        <v>127</v>
      </c>
      <c r="G124" s="14">
        <v>-135000</v>
      </c>
      <c r="H124" s="14">
        <v>0</v>
      </c>
      <c r="I124" s="14">
        <v>0</v>
      </c>
      <c r="L124"/>
      <c r="M124" s="45"/>
      <c r="N124" s="44"/>
      <c r="O124"/>
    </row>
    <row r="125" spans="1:15" s="4" customFormat="1" ht="15" hidden="1" outlineLevel="1">
      <c r="A125" s="102" t="s">
        <v>138</v>
      </c>
      <c r="B125" s="89">
        <v>4010</v>
      </c>
      <c r="C125" s="17"/>
      <c r="D125" s="141" t="s">
        <v>130</v>
      </c>
      <c r="E125" s="142" t="s">
        <v>61</v>
      </c>
      <c r="F125" s="141" t="s">
        <v>128</v>
      </c>
      <c r="G125" s="14">
        <v>27000</v>
      </c>
      <c r="H125" s="14">
        <v>0</v>
      </c>
      <c r="I125" s="14">
        <v>0</v>
      </c>
      <c r="L125"/>
      <c r="M125" s="45"/>
      <c r="N125" s="44"/>
      <c r="O125"/>
    </row>
    <row r="126" spans="1:15" s="4" customFormat="1" ht="15" hidden="1" outlineLevel="1">
      <c r="A126" s="102" t="s">
        <v>138</v>
      </c>
      <c r="B126" s="89">
        <v>4031</v>
      </c>
      <c r="C126" s="18">
        <v>328801</v>
      </c>
      <c r="D126" s="20" t="s">
        <v>26</v>
      </c>
      <c r="E126" s="139" t="s">
        <v>61</v>
      </c>
      <c r="F126" s="20"/>
      <c r="G126" s="14">
        <v>1000</v>
      </c>
      <c r="H126" s="14">
        <v>1000</v>
      </c>
      <c r="I126" s="14">
        <v>500</v>
      </c>
      <c r="K126" s="5"/>
      <c r="L126"/>
      <c r="M126" s="45"/>
      <c r="N126" s="44"/>
      <c r="O126"/>
    </row>
    <row r="127" spans="1:15" s="4" customFormat="1" ht="15" hidden="1" outlineLevel="1">
      <c r="A127" s="102" t="s">
        <v>138</v>
      </c>
      <c r="B127" s="89">
        <v>4001</v>
      </c>
      <c r="C127" s="18">
        <v>328811</v>
      </c>
      <c r="D127" s="20" t="s">
        <v>68</v>
      </c>
      <c r="E127" s="139" t="s">
        <v>61</v>
      </c>
      <c r="F127" s="20"/>
      <c r="G127" s="14">
        <v>5000</v>
      </c>
      <c r="H127" s="14">
        <v>26000</v>
      </c>
      <c r="I127" s="14">
        <v>26000</v>
      </c>
      <c r="L127"/>
      <c r="M127" s="45"/>
      <c r="N127" s="44"/>
      <c r="O127"/>
    </row>
    <row r="128" spans="1:15" s="4" customFormat="1" ht="15" hidden="1" outlineLevel="1">
      <c r="A128" s="102" t="s">
        <v>138</v>
      </c>
      <c r="B128" s="89">
        <v>4030</v>
      </c>
      <c r="C128" s="18">
        <v>328831</v>
      </c>
      <c r="D128" s="20" t="s">
        <v>34</v>
      </c>
      <c r="E128" s="139" t="s">
        <v>61</v>
      </c>
      <c r="F128" s="20"/>
      <c r="G128" s="14">
        <v>51500</v>
      </c>
      <c r="H128" s="14">
        <v>45500</v>
      </c>
      <c r="I128" s="14">
        <v>45500</v>
      </c>
      <c r="L128"/>
      <c r="M128" s="45"/>
      <c r="N128" s="44"/>
      <c r="O128"/>
    </row>
    <row r="129" spans="1:18" s="4" customFormat="1" ht="15" hidden="1" outlineLevel="1">
      <c r="A129" s="102" t="s">
        <v>138</v>
      </c>
      <c r="B129" s="89">
        <v>5120</v>
      </c>
      <c r="C129" s="18">
        <v>328841</v>
      </c>
      <c r="D129" s="20" t="s">
        <v>38</v>
      </c>
      <c r="E129" s="139" t="s">
        <v>61</v>
      </c>
      <c r="F129" s="20"/>
      <c r="G129" s="14">
        <v>15000</v>
      </c>
      <c r="H129" s="14">
        <v>0</v>
      </c>
      <c r="I129" s="14">
        <v>0</v>
      </c>
      <c r="L129"/>
      <c r="M129" s="45"/>
      <c r="N129" s="44"/>
      <c r="O129"/>
    </row>
    <row r="130" spans="1:18" ht="15" hidden="1" outlineLevel="1">
      <c r="A130" s="102" t="s">
        <v>138</v>
      </c>
      <c r="B130" s="89">
        <v>4020</v>
      </c>
      <c r="C130" s="18">
        <v>328851</v>
      </c>
      <c r="D130" s="20" t="s">
        <v>24</v>
      </c>
      <c r="E130" s="139" t="s">
        <v>61</v>
      </c>
      <c r="F130" s="20"/>
      <c r="G130" s="14">
        <v>0</v>
      </c>
      <c r="H130" s="14">
        <v>0</v>
      </c>
      <c r="I130" s="14">
        <v>0</v>
      </c>
      <c r="L130"/>
      <c r="M130" s="43"/>
      <c r="N130" s="44"/>
      <c r="O130" s="57"/>
    </row>
    <row r="131" spans="1:18" ht="15" hidden="1" outlineLevel="1">
      <c r="A131" s="102" t="s">
        <v>138</v>
      </c>
      <c r="B131" s="90" t="s">
        <v>86</v>
      </c>
      <c r="C131" s="18">
        <v>328861</v>
      </c>
      <c r="D131" s="20" t="s">
        <v>185</v>
      </c>
      <c r="E131" s="139" t="s">
        <v>61</v>
      </c>
      <c r="F131" s="140"/>
      <c r="G131" s="14">
        <v>0</v>
      </c>
      <c r="H131" s="14">
        <v>6000</v>
      </c>
      <c r="I131" s="14">
        <v>5000</v>
      </c>
      <c r="L131" s="1"/>
      <c r="M131" s="46"/>
      <c r="N131" s="44"/>
      <c r="O131" s="57"/>
    </row>
    <row r="132" spans="1:18" ht="15" hidden="1" outlineLevel="1">
      <c r="A132" s="102" t="s">
        <v>138</v>
      </c>
      <c r="B132" s="89">
        <v>5135</v>
      </c>
      <c r="D132" s="141" t="s">
        <v>112</v>
      </c>
      <c r="E132" s="142" t="s">
        <v>61</v>
      </c>
      <c r="F132" s="141" t="s">
        <v>129</v>
      </c>
      <c r="G132" s="209">
        <v>79875</v>
      </c>
      <c r="H132" s="209">
        <v>0</v>
      </c>
      <c r="I132" s="209">
        <v>0</v>
      </c>
      <c r="L132"/>
      <c r="M132"/>
      <c r="N132" s="44"/>
      <c r="O132"/>
    </row>
    <row r="133" spans="1:18" ht="15" hidden="1" outlineLevel="1">
      <c r="A133" s="65" t="s">
        <v>2</v>
      </c>
      <c r="B133" s="90" t="s">
        <v>184</v>
      </c>
      <c r="C133" s="16">
        <v>328899</v>
      </c>
      <c r="D133" s="111" t="s">
        <v>237</v>
      </c>
      <c r="E133" s="139"/>
      <c r="F133" s="111"/>
      <c r="G133" s="9">
        <f>SUM(G123:G132)</f>
        <v>194375</v>
      </c>
      <c r="H133" s="9">
        <f>SUM(H123:H132)</f>
        <v>78500</v>
      </c>
      <c r="I133" s="9">
        <f>SUM(I123:I132)</f>
        <v>77000</v>
      </c>
      <c r="L133"/>
      <c r="M133"/>
      <c r="N133" s="44"/>
      <c r="O133"/>
    </row>
    <row r="134" spans="1:18" ht="15" hidden="1" outlineLevel="1">
      <c r="B134" s="89"/>
      <c r="D134" s="20"/>
      <c r="E134" s="139"/>
      <c r="F134" s="111"/>
      <c r="G134" s="14"/>
      <c r="H134" s="14"/>
      <c r="I134" s="14"/>
      <c r="L134"/>
      <c r="M134"/>
      <c r="N134" s="44"/>
      <c r="O134"/>
    </row>
    <row r="135" spans="1:18" ht="15" hidden="1" outlineLevel="1">
      <c r="A135" s="65" t="s">
        <v>2</v>
      </c>
      <c r="B135" s="89">
        <v>4999</v>
      </c>
      <c r="C135" s="16">
        <v>399999</v>
      </c>
      <c r="D135" s="111" t="s">
        <v>57</v>
      </c>
      <c r="E135" s="139" t="s">
        <v>61</v>
      </c>
      <c r="F135" s="20"/>
      <c r="G135" s="9">
        <f>G120+G133</f>
        <v>207375</v>
      </c>
      <c r="H135" s="9">
        <f>H120+H133</f>
        <v>91500</v>
      </c>
      <c r="I135" s="9">
        <f>I120+I133</f>
        <v>81000</v>
      </c>
      <c r="L135" s="1"/>
      <c r="M135"/>
      <c r="N135" s="52"/>
      <c r="O135" s="49"/>
    </row>
    <row r="136" spans="1:18" hidden="1" outlineLevel="1">
      <c r="B136" s="89"/>
      <c r="D136" s="20"/>
      <c r="E136" s="139"/>
      <c r="F136" s="20"/>
      <c r="G136" s="14"/>
      <c r="H136" s="14"/>
      <c r="I136" s="14"/>
    </row>
    <row r="137" spans="1:18" collapsed="1">
      <c r="A137" s="65" t="s">
        <v>0</v>
      </c>
      <c r="B137" s="89"/>
      <c r="C137" s="17">
        <v>330000</v>
      </c>
      <c r="D137" s="126" t="s">
        <v>46</v>
      </c>
      <c r="E137" s="127" t="s">
        <v>62</v>
      </c>
      <c r="F137" s="128"/>
      <c r="G137" s="14">
        <f>G171</f>
        <v>446789</v>
      </c>
      <c r="H137" s="14">
        <f>H171</f>
        <v>585000</v>
      </c>
      <c r="I137" s="14">
        <f>I171</f>
        <v>561900</v>
      </c>
    </row>
    <row r="138" spans="1:18" ht="15" hidden="1" customHeight="1" outlineLevel="1">
      <c r="A138" s="65" t="s">
        <v>0</v>
      </c>
      <c r="B138" s="89"/>
      <c r="C138" s="16">
        <v>330100</v>
      </c>
      <c r="D138" s="111" t="s">
        <v>238</v>
      </c>
      <c r="E138" s="138"/>
      <c r="F138" s="20"/>
      <c r="G138" s="14"/>
      <c r="H138" s="14"/>
      <c r="I138" s="14"/>
      <c r="L138" s="50"/>
      <c r="M138" s="51"/>
      <c r="N138" s="51"/>
      <c r="O138" s="52"/>
      <c r="P138" s="54"/>
      <c r="Q138" s="49"/>
    </row>
    <row r="139" spans="1:18" ht="15.75" hidden="1" outlineLevel="1">
      <c r="A139" s="65" t="s">
        <v>138</v>
      </c>
      <c r="B139" s="89">
        <v>3033</v>
      </c>
      <c r="C139" s="15">
        <v>330101</v>
      </c>
      <c r="D139" s="20" t="s">
        <v>239</v>
      </c>
      <c r="E139" s="139"/>
      <c r="F139" s="20"/>
      <c r="G139" s="14">
        <v>4000</v>
      </c>
      <c r="H139" s="14">
        <v>4000</v>
      </c>
      <c r="I139" s="14">
        <v>0</v>
      </c>
      <c r="L139" s="31"/>
      <c r="M139" s="29"/>
      <c r="N139" s="29"/>
      <c r="O139" s="44"/>
      <c r="P139" s="55"/>
      <c r="Q139" s="55"/>
    </row>
    <row r="140" spans="1:18" ht="15.75" hidden="1" outlineLevel="1">
      <c r="A140" s="65" t="s">
        <v>138</v>
      </c>
      <c r="B140" s="89">
        <v>3031</v>
      </c>
      <c r="C140" s="15">
        <v>330102</v>
      </c>
      <c r="D140" s="20" t="s">
        <v>240</v>
      </c>
      <c r="E140" s="139"/>
      <c r="F140" s="20"/>
      <c r="G140" s="14">
        <v>3000</v>
      </c>
      <c r="H140" s="14">
        <v>3000</v>
      </c>
      <c r="I140" s="14">
        <v>3000</v>
      </c>
      <c r="L140" s="31"/>
      <c r="M140" s="29"/>
      <c r="N140" s="29"/>
      <c r="O140" s="56"/>
      <c r="P140" s="55"/>
      <c r="Q140" s="57"/>
    </row>
    <row r="141" spans="1:18" ht="15" hidden="1" customHeight="1" outlineLevel="1">
      <c r="A141" s="65" t="s">
        <v>138</v>
      </c>
      <c r="B141" s="89">
        <v>3030</v>
      </c>
      <c r="C141" s="15">
        <v>330103</v>
      </c>
      <c r="D141" s="20" t="s">
        <v>241</v>
      </c>
      <c r="E141" s="139"/>
      <c r="F141" s="20"/>
      <c r="G141" s="209">
        <v>0</v>
      </c>
      <c r="H141" s="209">
        <v>0</v>
      </c>
      <c r="I141" s="209">
        <v>600</v>
      </c>
      <c r="L141" s="41"/>
      <c r="M141" s="43"/>
      <c r="N141" s="51"/>
      <c r="O141" s="52"/>
      <c r="P141" s="53"/>
      <c r="Q141" s="53"/>
      <c r="R141" s="54"/>
    </row>
    <row r="142" spans="1:18" ht="15" hidden="1" outlineLevel="1">
      <c r="A142" s="65" t="s">
        <v>2</v>
      </c>
      <c r="B142" s="90" t="s">
        <v>160</v>
      </c>
      <c r="C142" s="16">
        <v>330199</v>
      </c>
      <c r="D142" s="111" t="s">
        <v>242</v>
      </c>
      <c r="E142" s="139"/>
      <c r="F142" s="20"/>
      <c r="G142" s="9">
        <f>SUM(G139:G141)</f>
        <v>7000</v>
      </c>
      <c r="H142" s="9">
        <f>SUM(H139:H141)</f>
        <v>7000</v>
      </c>
      <c r="I142" s="9">
        <f>SUM(I139:I141)</f>
        <v>3600</v>
      </c>
      <c r="L142"/>
      <c r="M142" s="66"/>
      <c r="N142" s="29"/>
      <c r="O142" s="44"/>
      <c r="P142" s="47"/>
      <c r="Q142" s="47"/>
      <c r="R142" s="55"/>
    </row>
    <row r="143" spans="1:18" ht="15" hidden="1" outlineLevel="1">
      <c r="B143" s="89"/>
      <c r="D143" s="20"/>
      <c r="E143" s="139"/>
      <c r="F143" s="20"/>
      <c r="G143" s="14"/>
      <c r="H143" s="14"/>
      <c r="I143" s="14"/>
      <c r="L143"/>
      <c r="M143" s="45"/>
      <c r="N143" s="29"/>
      <c r="O143" s="58"/>
      <c r="P143" s="59"/>
      <c r="Q143" s="47"/>
      <c r="R143" s="60"/>
    </row>
    <row r="144" spans="1:18" ht="15" hidden="1" outlineLevel="1">
      <c r="A144" s="65" t="s">
        <v>0</v>
      </c>
      <c r="B144" s="89"/>
      <c r="C144" s="16">
        <v>330200</v>
      </c>
      <c r="D144" s="111" t="s">
        <v>78</v>
      </c>
      <c r="E144" s="139"/>
      <c r="F144" s="20"/>
      <c r="G144" s="14"/>
      <c r="H144" s="14"/>
      <c r="I144" s="14"/>
      <c r="L144"/>
      <c r="M144" s="45"/>
      <c r="N144" s="29"/>
      <c r="O144" s="44"/>
      <c r="P144" s="44"/>
      <c r="Q144" s="47"/>
      <c r="R144" s="43"/>
    </row>
    <row r="145" spans="1:18" ht="15" hidden="1" outlineLevel="1">
      <c r="A145" s="65" t="s">
        <v>138</v>
      </c>
      <c r="B145" s="89"/>
      <c r="C145" s="15">
        <v>330201</v>
      </c>
      <c r="D145" s="20" t="s">
        <v>243</v>
      </c>
      <c r="E145" s="139"/>
      <c r="F145" s="20"/>
      <c r="G145" s="14">
        <v>1500</v>
      </c>
      <c r="H145" s="14">
        <v>2000</v>
      </c>
      <c r="I145" s="14">
        <v>1500</v>
      </c>
      <c r="L145"/>
      <c r="M145" s="45"/>
      <c r="N145" s="29"/>
      <c r="O145" s="44"/>
      <c r="P145" s="44"/>
      <c r="Q145" s="47"/>
      <c r="R145" s="43"/>
    </row>
    <row r="146" spans="1:18" ht="15" hidden="1" outlineLevel="1">
      <c r="A146" s="65" t="s">
        <v>138</v>
      </c>
      <c r="B146" s="89"/>
      <c r="C146" s="15">
        <v>330202</v>
      </c>
      <c r="D146" s="20" t="s">
        <v>244</v>
      </c>
      <c r="E146" s="139"/>
      <c r="F146" s="20"/>
      <c r="G146" s="14">
        <v>10000</v>
      </c>
      <c r="H146" s="14">
        <v>13000</v>
      </c>
      <c r="I146" s="14">
        <v>9000</v>
      </c>
      <c r="L146"/>
      <c r="M146" s="45"/>
      <c r="N146" s="29"/>
      <c r="O146" s="44"/>
      <c r="P146" s="44"/>
      <c r="Q146" s="47"/>
      <c r="R146" s="43"/>
    </row>
    <row r="147" spans="1:18" ht="15" hidden="1" outlineLevel="1">
      <c r="A147" s="65" t="s">
        <v>138</v>
      </c>
      <c r="B147" s="89"/>
      <c r="C147" s="15">
        <v>330203</v>
      </c>
      <c r="D147" s="20" t="s">
        <v>245</v>
      </c>
      <c r="E147" s="139"/>
      <c r="F147" s="20"/>
      <c r="G147" s="14">
        <v>0</v>
      </c>
      <c r="H147" s="14">
        <v>0</v>
      </c>
      <c r="I147" s="14">
        <v>600</v>
      </c>
      <c r="L147"/>
      <c r="M147" s="45"/>
      <c r="N147" s="29"/>
      <c r="O147" s="44"/>
      <c r="P147" s="44"/>
      <c r="Q147" s="47"/>
      <c r="R147" s="43"/>
    </row>
    <row r="148" spans="1:18" ht="15" hidden="1" outlineLevel="1">
      <c r="A148" s="65" t="s">
        <v>138</v>
      </c>
      <c r="B148" s="89">
        <v>3002</v>
      </c>
      <c r="C148" s="15">
        <v>330205</v>
      </c>
      <c r="D148" s="20" t="s">
        <v>246</v>
      </c>
      <c r="E148" s="139"/>
      <c r="F148" s="140"/>
      <c r="G148" s="94">
        <v>340489</v>
      </c>
      <c r="H148" s="113">
        <f>427000-79000</f>
        <v>348000</v>
      </c>
      <c r="I148" s="113">
        <f>430000-79000</f>
        <v>351000</v>
      </c>
      <c r="L148"/>
      <c r="M148" s="45"/>
      <c r="N148" s="29"/>
      <c r="O148" s="44"/>
      <c r="P148" s="44"/>
      <c r="Q148" s="47"/>
      <c r="R148" s="43"/>
    </row>
    <row r="149" spans="1:18" ht="15" hidden="1" outlineLevel="1">
      <c r="A149" s="65" t="s">
        <v>138</v>
      </c>
      <c r="B149" s="89">
        <v>1710</v>
      </c>
      <c r="D149" s="200" t="s">
        <v>148</v>
      </c>
      <c r="E149" s="203"/>
      <c r="F149" s="200" t="s">
        <v>127</v>
      </c>
      <c r="G149" s="209">
        <v>-170000</v>
      </c>
      <c r="H149" s="209">
        <v>0</v>
      </c>
      <c r="I149" s="209">
        <v>0</v>
      </c>
      <c r="L149"/>
      <c r="M149" s="45"/>
      <c r="N149" s="29"/>
      <c r="O149" s="44"/>
      <c r="P149" s="44"/>
      <c r="Q149" s="47"/>
      <c r="R149" s="61"/>
    </row>
    <row r="150" spans="1:18" ht="15" hidden="1" outlineLevel="1">
      <c r="A150" s="65" t="s">
        <v>2</v>
      </c>
      <c r="B150" s="90" t="s">
        <v>160</v>
      </c>
      <c r="C150" s="16">
        <v>330299</v>
      </c>
      <c r="D150" s="111" t="s">
        <v>79</v>
      </c>
      <c r="E150" s="139"/>
      <c r="F150" s="20"/>
      <c r="G150" s="9">
        <f>SUM(G145:G149)</f>
        <v>181989</v>
      </c>
      <c r="H150" s="9">
        <f>SUM(H145:H148)</f>
        <v>363000</v>
      </c>
      <c r="I150" s="9">
        <f>SUM(I145:I148)</f>
        <v>362100</v>
      </c>
      <c r="L150"/>
      <c r="M150" s="45"/>
      <c r="N150" s="29"/>
      <c r="O150" s="44"/>
      <c r="P150" s="44"/>
      <c r="Q150" s="47"/>
      <c r="R150" s="62"/>
    </row>
    <row r="151" spans="1:18" ht="15" hidden="1" outlineLevel="1">
      <c r="B151" s="89"/>
      <c r="D151" s="20"/>
      <c r="E151" s="139"/>
      <c r="F151" s="20"/>
      <c r="G151" s="14"/>
      <c r="H151" s="14"/>
      <c r="I151" s="14"/>
      <c r="L151"/>
      <c r="M151" s="45"/>
      <c r="N151" s="29"/>
      <c r="O151" s="44"/>
      <c r="P151" s="44"/>
      <c r="Q151" s="47"/>
      <c r="R151" s="43"/>
    </row>
    <row r="152" spans="1:18" ht="15" hidden="1" outlineLevel="1">
      <c r="A152" s="65" t="s">
        <v>0</v>
      </c>
      <c r="B152" s="89">
        <v>3010</v>
      </c>
      <c r="C152" s="16">
        <v>330300</v>
      </c>
      <c r="D152" s="111" t="s">
        <v>16</v>
      </c>
      <c r="E152" s="139"/>
      <c r="F152" s="20"/>
      <c r="G152" s="14"/>
      <c r="H152" s="14"/>
      <c r="I152" s="14"/>
      <c r="L152"/>
      <c r="M152" s="45"/>
      <c r="N152" s="29"/>
      <c r="O152" s="44"/>
      <c r="P152" s="44"/>
      <c r="Q152" s="47"/>
      <c r="R152" s="63"/>
    </row>
    <row r="153" spans="1:18" ht="15" hidden="1" outlineLevel="1">
      <c r="A153" s="65" t="s">
        <v>138</v>
      </c>
      <c r="B153" s="90" t="s">
        <v>86</v>
      </c>
      <c r="C153" s="15">
        <v>330301</v>
      </c>
      <c r="D153" s="20" t="s">
        <v>247</v>
      </c>
      <c r="E153" s="139"/>
      <c r="F153" s="20"/>
      <c r="G153" s="14">
        <v>0</v>
      </c>
      <c r="H153" s="14">
        <v>0</v>
      </c>
      <c r="I153" s="14">
        <v>7500</v>
      </c>
      <c r="L153"/>
      <c r="M153" s="45"/>
      <c r="N153" s="29"/>
      <c r="O153" s="44"/>
      <c r="P153" s="44"/>
      <c r="Q153" s="47"/>
      <c r="R153" s="63"/>
    </row>
    <row r="154" spans="1:18" ht="15" hidden="1" outlineLevel="1">
      <c r="A154" s="65" t="s">
        <v>138</v>
      </c>
      <c r="B154" s="90" t="s">
        <v>86</v>
      </c>
      <c r="C154" s="15">
        <v>330302</v>
      </c>
      <c r="D154" s="20" t="s">
        <v>248</v>
      </c>
      <c r="E154" s="139"/>
      <c r="F154" s="20"/>
      <c r="G154" s="14">
        <f t="shared" ref="G154" si="0">SUM(G153)</f>
        <v>0</v>
      </c>
      <c r="H154" s="14">
        <f t="shared" ref="H154:H156" si="1">SUM(H153)</f>
        <v>0</v>
      </c>
      <c r="I154" s="14">
        <v>7500</v>
      </c>
      <c r="L154"/>
      <c r="M154" s="45"/>
      <c r="N154" s="29"/>
      <c r="O154" s="44"/>
      <c r="P154" s="44"/>
      <c r="Q154" s="47"/>
      <c r="R154" s="60"/>
    </row>
    <row r="155" spans="1:18" ht="15" hidden="1" outlineLevel="1">
      <c r="A155" s="65" t="s">
        <v>138</v>
      </c>
      <c r="B155" s="90" t="s">
        <v>86</v>
      </c>
      <c r="C155" s="15">
        <v>330303</v>
      </c>
      <c r="D155" s="20" t="s">
        <v>249</v>
      </c>
      <c r="E155" s="139"/>
      <c r="F155" s="20"/>
      <c r="G155" s="14">
        <f t="shared" ref="G155" si="2">SUM(G154)</f>
        <v>0</v>
      </c>
      <c r="H155" s="14">
        <v>0</v>
      </c>
      <c r="I155" s="14">
        <v>0</v>
      </c>
      <c r="L155"/>
      <c r="M155"/>
      <c r="N155" s="29"/>
      <c r="O155" s="44"/>
      <c r="P155" s="44"/>
      <c r="Q155" s="47"/>
      <c r="R155" s="43"/>
    </row>
    <row r="156" spans="1:18" ht="15" hidden="1" outlineLevel="1">
      <c r="A156" s="65" t="s">
        <v>138</v>
      </c>
      <c r="B156" s="90"/>
      <c r="C156" s="15">
        <v>330304</v>
      </c>
      <c r="D156" s="20" t="s">
        <v>250</v>
      </c>
      <c r="E156" s="139"/>
      <c r="F156" s="20"/>
      <c r="G156" s="209">
        <f t="shared" ref="G156" si="3">SUM(G155)</f>
        <v>0</v>
      </c>
      <c r="H156" s="209">
        <f t="shared" si="1"/>
        <v>0</v>
      </c>
      <c r="I156" s="209">
        <v>10000</v>
      </c>
      <c r="L156"/>
      <c r="M156"/>
      <c r="N156" s="29"/>
      <c r="O156" s="44"/>
      <c r="P156" s="44"/>
      <c r="Q156" s="47"/>
      <c r="R156" s="43"/>
    </row>
    <row r="157" spans="1:18" ht="15" hidden="1" outlineLevel="1">
      <c r="A157" s="65" t="s">
        <v>2</v>
      </c>
      <c r="B157" s="90" t="s">
        <v>160</v>
      </c>
      <c r="C157" s="16">
        <v>330399</v>
      </c>
      <c r="D157" s="111" t="s">
        <v>89</v>
      </c>
      <c r="E157" s="139"/>
      <c r="F157" s="20"/>
      <c r="G157" s="9">
        <v>37000</v>
      </c>
      <c r="H157" s="9">
        <v>38000</v>
      </c>
      <c r="I157" s="9">
        <f>SUM(I153:I156)</f>
        <v>25000</v>
      </c>
      <c r="L157"/>
      <c r="M157" s="29"/>
      <c r="N157" s="29"/>
      <c r="O157" s="44"/>
      <c r="P157" s="44"/>
      <c r="Q157" s="47"/>
      <c r="R157" s="60"/>
    </row>
    <row r="158" spans="1:18" ht="15" hidden="1" outlineLevel="1">
      <c r="B158" s="89"/>
      <c r="D158" s="111"/>
      <c r="E158" s="139"/>
      <c r="F158" s="20"/>
      <c r="G158" s="9"/>
      <c r="H158" s="9"/>
      <c r="I158" s="14"/>
      <c r="L158"/>
      <c r="M158" s="29"/>
      <c r="N158" s="29"/>
      <c r="O158" s="44"/>
      <c r="P158" s="44"/>
      <c r="Q158" s="47"/>
      <c r="R158" s="60"/>
    </row>
    <row r="159" spans="1:18" ht="15" hidden="1" outlineLevel="1">
      <c r="A159" s="65" t="s">
        <v>0</v>
      </c>
      <c r="B159" s="89"/>
      <c r="C159" s="15">
        <v>338800</v>
      </c>
      <c r="D159" s="111" t="s">
        <v>251</v>
      </c>
      <c r="E159" s="139"/>
      <c r="F159" s="20"/>
      <c r="G159" s="14"/>
      <c r="H159" s="14"/>
      <c r="I159" s="14"/>
      <c r="L159"/>
      <c r="M159" s="29"/>
      <c r="N159" s="29"/>
      <c r="O159" s="44"/>
      <c r="P159" s="44"/>
      <c r="Q159" s="47"/>
      <c r="R159"/>
    </row>
    <row r="160" spans="1:18" ht="15" hidden="1" outlineLevel="1">
      <c r="A160" s="65" t="s">
        <v>138</v>
      </c>
      <c r="B160" s="89"/>
      <c r="C160" s="15">
        <v>338801</v>
      </c>
      <c r="D160" s="20" t="s">
        <v>252</v>
      </c>
      <c r="E160" s="139"/>
      <c r="F160" s="20"/>
      <c r="G160" s="14">
        <v>0</v>
      </c>
      <c r="H160" s="14">
        <v>0</v>
      </c>
      <c r="I160" s="14">
        <v>1200</v>
      </c>
      <c r="L160"/>
      <c r="M160" s="29"/>
      <c r="N160" s="29"/>
      <c r="O160" s="44"/>
      <c r="P160" s="44"/>
      <c r="Q160" s="47"/>
      <c r="R160"/>
    </row>
    <row r="161" spans="1:18" ht="15" hidden="1" outlineLevel="1">
      <c r="A161" s="65" t="s">
        <v>138</v>
      </c>
      <c r="B161" s="89">
        <v>3011</v>
      </c>
      <c r="C161" s="15">
        <v>338811</v>
      </c>
      <c r="D161" s="20" t="s">
        <v>30</v>
      </c>
      <c r="E161" s="113"/>
      <c r="F161" s="94" t="s">
        <v>302</v>
      </c>
      <c r="G161" s="14">
        <v>43000</v>
      </c>
      <c r="H161" s="144">
        <v>97500</v>
      </c>
      <c r="I161" s="14">
        <v>80000</v>
      </c>
      <c r="J161" s="47"/>
      <c r="K161" s="5"/>
      <c r="L161"/>
      <c r="M161" s="29"/>
      <c r="N161" s="29"/>
      <c r="O161" s="44"/>
      <c r="P161" s="44"/>
      <c r="Q161" s="47"/>
      <c r="R161"/>
    </row>
    <row r="162" spans="1:18" ht="15" hidden="1" outlineLevel="1">
      <c r="A162" s="65" t="s">
        <v>138</v>
      </c>
      <c r="B162" s="89">
        <v>3012</v>
      </c>
      <c r="D162" s="200" t="s">
        <v>106</v>
      </c>
      <c r="E162" s="204"/>
      <c r="F162" s="205" t="s">
        <v>150</v>
      </c>
      <c r="G162" s="44">
        <v>-6000</v>
      </c>
      <c r="H162" s="113">
        <v>0</v>
      </c>
      <c r="I162" s="113">
        <v>0</v>
      </c>
      <c r="J162" s="47"/>
      <c r="K162" s="47"/>
      <c r="L162"/>
      <c r="M162" s="29"/>
      <c r="N162" s="29"/>
      <c r="O162" s="44"/>
      <c r="P162" s="44"/>
      <c r="Q162" s="47"/>
      <c r="R162"/>
    </row>
    <row r="163" spans="1:18" ht="15" hidden="1" outlineLevel="1">
      <c r="A163" s="65" t="s">
        <v>138</v>
      </c>
      <c r="B163" s="89">
        <v>3000</v>
      </c>
      <c r="C163" s="15">
        <v>338821</v>
      </c>
      <c r="D163" s="20" t="s">
        <v>48</v>
      </c>
      <c r="E163" s="139"/>
      <c r="F163" s="20" t="s">
        <v>313</v>
      </c>
      <c r="G163" s="14">
        <v>20000</v>
      </c>
      <c r="H163" s="14">
        <v>20000</v>
      </c>
      <c r="I163" s="14">
        <v>40000</v>
      </c>
      <c r="L163"/>
      <c r="M163" s="29"/>
      <c r="N163" s="29"/>
      <c r="O163" s="44"/>
      <c r="P163" s="44"/>
      <c r="Q163" s="47"/>
      <c r="R163"/>
    </row>
    <row r="164" spans="1:18" ht="15" hidden="1" outlineLevel="1">
      <c r="A164" s="65" t="s">
        <v>138</v>
      </c>
      <c r="B164" s="89">
        <v>3001</v>
      </c>
      <c r="C164" s="15">
        <v>338822</v>
      </c>
      <c r="D164" s="20" t="s">
        <v>253</v>
      </c>
      <c r="E164" s="139"/>
      <c r="F164" s="20"/>
      <c r="G164" s="14">
        <v>27000</v>
      </c>
      <c r="H164" s="14">
        <v>26000</v>
      </c>
      <c r="I164" s="14">
        <v>24000</v>
      </c>
      <c r="L164"/>
      <c r="M164" s="29"/>
      <c r="N164" s="29"/>
      <c r="O164" s="44"/>
      <c r="P164" s="44"/>
      <c r="Q164" s="47"/>
      <c r="R164"/>
    </row>
    <row r="165" spans="1:18" ht="15" hidden="1" outlineLevel="1">
      <c r="A165" s="65" t="s">
        <v>138</v>
      </c>
      <c r="B165" s="89">
        <v>3005</v>
      </c>
      <c r="C165" s="15">
        <v>338825</v>
      </c>
      <c r="D165" s="20" t="s">
        <v>49</v>
      </c>
      <c r="E165" s="139"/>
      <c r="F165" s="20"/>
      <c r="G165" s="14">
        <v>6000</v>
      </c>
      <c r="H165" s="14">
        <v>10000</v>
      </c>
      <c r="I165" s="14">
        <v>10000</v>
      </c>
      <c r="L165"/>
      <c r="M165" s="29"/>
      <c r="N165" s="29"/>
      <c r="O165" s="44"/>
      <c r="P165" s="44"/>
      <c r="Q165" s="47"/>
      <c r="R165" s="60"/>
    </row>
    <row r="166" spans="1:18" ht="15" hidden="1" outlineLevel="1">
      <c r="A166" s="65" t="s">
        <v>138</v>
      </c>
      <c r="B166" s="95">
        <v>3027</v>
      </c>
      <c r="C166" s="15">
        <v>338827</v>
      </c>
      <c r="D166" s="20" t="s">
        <v>107</v>
      </c>
      <c r="E166" s="139"/>
      <c r="F166" s="20"/>
      <c r="G166" s="14">
        <v>0</v>
      </c>
      <c r="H166" s="14">
        <v>11000</v>
      </c>
      <c r="I166" s="14">
        <v>6000</v>
      </c>
      <c r="L166"/>
      <c r="M166" s="29"/>
      <c r="N166" s="29"/>
      <c r="O166" s="44"/>
      <c r="P166" s="47"/>
      <c r="Q166" s="47"/>
      <c r="R166"/>
    </row>
    <row r="167" spans="1:18" ht="15" hidden="1" outlineLevel="1">
      <c r="A167" s="65" t="s">
        <v>138</v>
      </c>
      <c r="B167" s="89">
        <v>30020</v>
      </c>
      <c r="D167" s="200" t="s">
        <v>111</v>
      </c>
      <c r="E167" s="203"/>
      <c r="F167" s="200" t="s">
        <v>149</v>
      </c>
      <c r="G167" s="14">
        <v>143000</v>
      </c>
      <c r="H167" s="14">
        <v>0</v>
      </c>
      <c r="I167" s="14">
        <v>0</v>
      </c>
      <c r="L167"/>
      <c r="M167" s="29"/>
      <c r="N167" s="29"/>
      <c r="O167" s="44"/>
      <c r="P167" s="47"/>
      <c r="Q167" s="47"/>
      <c r="R167"/>
    </row>
    <row r="168" spans="1:18" ht="15" hidden="1" outlineLevel="1">
      <c r="A168" s="65" t="s">
        <v>138</v>
      </c>
      <c r="B168" s="95">
        <v>3070</v>
      </c>
      <c r="C168" s="15">
        <v>338870</v>
      </c>
      <c r="D168" s="20" t="s">
        <v>33</v>
      </c>
      <c r="E168" s="113"/>
      <c r="F168" s="145"/>
      <c r="G168" s="209">
        <v>-12200</v>
      </c>
      <c r="H168" s="209">
        <v>12500</v>
      </c>
      <c r="I168" s="209">
        <v>10000</v>
      </c>
      <c r="J168" s="47"/>
      <c r="K168" s="5"/>
      <c r="L168"/>
      <c r="M168" s="29"/>
      <c r="N168" s="29"/>
      <c r="O168" s="44"/>
      <c r="P168" s="47"/>
      <c r="Q168" s="47"/>
      <c r="R168"/>
    </row>
    <row r="169" spans="1:18" ht="15" hidden="1" outlineLevel="1">
      <c r="A169" s="65" t="s">
        <v>2</v>
      </c>
      <c r="B169" s="89"/>
      <c r="C169" s="16">
        <v>338899</v>
      </c>
      <c r="D169" s="111" t="s">
        <v>254</v>
      </c>
      <c r="E169" s="139"/>
      <c r="F169" s="20"/>
      <c r="G169" s="9">
        <f>SUM(G160:G168)</f>
        <v>220800</v>
      </c>
      <c r="H169" s="9">
        <f>SUM(H160:H168)</f>
        <v>177000</v>
      </c>
      <c r="I169" s="9">
        <f>SUM(I160:I168)</f>
        <v>171200</v>
      </c>
      <c r="M169" s="29"/>
      <c r="N169" s="29"/>
      <c r="O169" s="52"/>
      <c r="P169" s="45"/>
      <c r="Q169" s="47"/>
      <c r="R169" s="64"/>
    </row>
    <row r="170" spans="1:18" ht="15" hidden="1" outlineLevel="1">
      <c r="B170" s="89"/>
      <c r="D170" s="20"/>
      <c r="E170" s="139"/>
      <c r="F170" s="20"/>
      <c r="G170" s="14"/>
      <c r="H170" s="14"/>
      <c r="I170" s="14"/>
      <c r="L170" s="1"/>
      <c r="M170" s="29"/>
      <c r="N170" s="29"/>
      <c r="O170" s="44"/>
      <c r="P170" s="47"/>
      <c r="Q170" s="47"/>
      <c r="R170" s="43"/>
    </row>
    <row r="171" spans="1:18" ht="15" hidden="1" outlineLevel="1">
      <c r="A171" s="65" t="s">
        <v>2</v>
      </c>
      <c r="B171" s="89"/>
      <c r="C171" s="16">
        <v>399999</v>
      </c>
      <c r="D171" s="111" t="s">
        <v>66</v>
      </c>
      <c r="E171" s="139"/>
      <c r="F171" s="20"/>
      <c r="G171" s="9">
        <f>G142+G150+G157+G169</f>
        <v>446789</v>
      </c>
      <c r="H171" s="9">
        <f>H142+H150+H157+H169</f>
        <v>585000</v>
      </c>
      <c r="I171" s="9">
        <f>I142+I150+I157+I169</f>
        <v>561900</v>
      </c>
      <c r="K171" s="14"/>
      <c r="L171"/>
      <c r="M171" s="29"/>
      <c r="N171"/>
      <c r="O171"/>
      <c r="P171"/>
      <c r="Q171"/>
      <c r="R171"/>
    </row>
    <row r="172" spans="1:18" ht="15" hidden="1" outlineLevel="1">
      <c r="B172" s="89"/>
      <c r="D172" s="20"/>
      <c r="E172" s="139"/>
      <c r="F172" s="20"/>
      <c r="G172" s="14"/>
      <c r="H172" s="14"/>
      <c r="I172" s="14"/>
      <c r="L172"/>
      <c r="M172"/>
      <c r="N172"/>
      <c r="O172"/>
      <c r="P172"/>
      <c r="Q172"/>
      <c r="R172"/>
    </row>
    <row r="173" spans="1:18" ht="15" collapsed="1">
      <c r="A173" s="65" t="s">
        <v>0</v>
      </c>
      <c r="B173" s="89"/>
      <c r="C173" s="17">
        <v>340000</v>
      </c>
      <c r="D173" s="126" t="s">
        <v>9</v>
      </c>
      <c r="E173" s="127" t="s">
        <v>8</v>
      </c>
      <c r="F173" s="128"/>
      <c r="G173" s="14">
        <f>G200</f>
        <v>396000</v>
      </c>
      <c r="H173" s="14">
        <f>H200</f>
        <v>453000</v>
      </c>
      <c r="I173" s="14">
        <f>I200</f>
        <v>706000</v>
      </c>
      <c r="L173"/>
      <c r="M173"/>
    </row>
    <row r="174" spans="1:18" ht="15" hidden="1" outlineLevel="1">
      <c r="A174" s="65" t="s">
        <v>0</v>
      </c>
      <c r="B174" s="89"/>
      <c r="C174" s="16">
        <v>340100</v>
      </c>
      <c r="D174" s="111" t="s">
        <v>263</v>
      </c>
      <c r="E174" s="138"/>
      <c r="F174" s="20"/>
      <c r="G174" s="14"/>
      <c r="H174" s="14"/>
      <c r="I174" s="14"/>
      <c r="L174" s="43"/>
      <c r="M174" s="43"/>
      <c r="N174" s="48"/>
      <c r="O174" s="5"/>
      <c r="P174" s="5"/>
    </row>
    <row r="175" spans="1:18" ht="15" hidden="1" outlineLevel="1">
      <c r="A175" s="112" t="s">
        <v>138</v>
      </c>
      <c r="B175" s="89">
        <v>5093</v>
      </c>
      <c r="C175" s="15">
        <v>340101</v>
      </c>
      <c r="D175" s="20" t="s">
        <v>31</v>
      </c>
      <c r="E175" s="139"/>
      <c r="F175" s="20"/>
      <c r="G175" s="14"/>
      <c r="H175" s="14">
        <v>2000</v>
      </c>
      <c r="I175" s="14">
        <v>500</v>
      </c>
      <c r="L175" s="43"/>
      <c r="M175" s="43"/>
      <c r="N175" s="48"/>
      <c r="O175" s="5"/>
      <c r="P175" s="5"/>
    </row>
    <row r="176" spans="1:18" ht="15" hidden="1" outlineLevel="1">
      <c r="A176" s="112" t="s">
        <v>138</v>
      </c>
      <c r="B176" s="89">
        <v>5071</v>
      </c>
      <c r="C176" s="15">
        <v>340102</v>
      </c>
      <c r="D176" s="20" t="s">
        <v>29</v>
      </c>
      <c r="E176" s="139"/>
      <c r="F176" s="20"/>
      <c r="G176" s="14">
        <v>2000</v>
      </c>
      <c r="H176" s="14">
        <v>4000</v>
      </c>
      <c r="I176" s="14">
        <v>4000</v>
      </c>
      <c r="L176" s="43"/>
      <c r="M176" s="43"/>
      <c r="N176" s="45"/>
      <c r="O176" s="5"/>
      <c r="P176" s="5"/>
    </row>
    <row r="177" spans="1:16" ht="15" hidden="1" outlineLevel="1">
      <c r="A177" s="112" t="s">
        <v>138</v>
      </c>
      <c r="B177" s="89">
        <v>5092</v>
      </c>
      <c r="C177" s="15">
        <v>340103</v>
      </c>
      <c r="D177" s="20" t="s">
        <v>32</v>
      </c>
      <c r="E177" s="139"/>
      <c r="F177" s="20"/>
      <c r="G177" s="14">
        <v>5000</v>
      </c>
      <c r="H177" s="14">
        <v>2000</v>
      </c>
      <c r="I177" s="14">
        <v>3500</v>
      </c>
      <c r="L177" s="45"/>
      <c r="M177" s="45"/>
      <c r="N177" s="45"/>
      <c r="O177" s="5"/>
      <c r="P177" s="5"/>
    </row>
    <row r="178" spans="1:16" ht="15" hidden="1" outlineLevel="1">
      <c r="A178" s="112" t="s">
        <v>138</v>
      </c>
      <c r="B178" s="89"/>
      <c r="C178" s="15">
        <v>340109</v>
      </c>
      <c r="D178" s="20" t="s">
        <v>255</v>
      </c>
      <c r="E178" s="139"/>
      <c r="F178" s="20"/>
      <c r="G178" s="209"/>
      <c r="H178" s="209">
        <v>0</v>
      </c>
      <c r="I178" s="209">
        <v>0</v>
      </c>
      <c r="L178" s="45"/>
      <c r="M178" s="45"/>
      <c r="N178" s="45"/>
      <c r="O178" s="5"/>
      <c r="P178" s="5"/>
    </row>
    <row r="179" spans="1:16" ht="15" hidden="1" outlineLevel="1">
      <c r="A179" s="65" t="s">
        <v>2</v>
      </c>
      <c r="B179" s="92">
        <v>5079</v>
      </c>
      <c r="C179" s="16">
        <v>340199</v>
      </c>
      <c r="D179" s="111" t="s">
        <v>65</v>
      </c>
      <c r="E179" s="139"/>
      <c r="F179" s="20"/>
      <c r="G179" s="9">
        <f>SUM(G175:G177)</f>
        <v>7000</v>
      </c>
      <c r="H179" s="9">
        <f>SUM(H175:H177)</f>
        <v>8000</v>
      </c>
      <c r="I179" s="9">
        <f>SUM(I175:I177)</f>
        <v>8000</v>
      </c>
      <c r="L179" s="45"/>
      <c r="M179" s="45"/>
      <c r="N179" s="45"/>
      <c r="O179" s="5"/>
      <c r="P179" s="5"/>
    </row>
    <row r="180" spans="1:16" ht="15" hidden="1" outlineLevel="1">
      <c r="B180" s="89"/>
      <c r="D180" s="111"/>
      <c r="E180" s="139"/>
      <c r="F180" s="20"/>
      <c r="G180" s="9"/>
      <c r="H180" s="14"/>
      <c r="I180" s="14"/>
      <c r="L180" s="45"/>
      <c r="M180" s="45"/>
      <c r="N180" s="45"/>
      <c r="O180" s="5"/>
      <c r="P180" s="5"/>
    </row>
    <row r="181" spans="1:16" ht="15" hidden="1" outlineLevel="1">
      <c r="A181" s="65" t="s">
        <v>0</v>
      </c>
      <c r="B181" s="89"/>
      <c r="C181" s="16">
        <v>340200</v>
      </c>
      <c r="D181" s="111" t="s">
        <v>73</v>
      </c>
      <c r="E181" s="139"/>
      <c r="F181" s="20"/>
      <c r="G181" s="14"/>
      <c r="H181" s="14"/>
      <c r="I181" s="14"/>
      <c r="L181" s="45"/>
      <c r="M181" s="45"/>
      <c r="N181" s="45"/>
      <c r="O181" s="5"/>
      <c r="P181" s="5"/>
    </row>
    <row r="182" spans="1:16" ht="15" hidden="1" outlineLevel="1">
      <c r="A182" s="112" t="s">
        <v>138</v>
      </c>
      <c r="B182" s="89">
        <v>5082</v>
      </c>
      <c r="C182" s="15">
        <v>340201</v>
      </c>
      <c r="D182" s="20" t="s">
        <v>74</v>
      </c>
      <c r="E182" s="142"/>
      <c r="F182" s="20"/>
      <c r="G182" s="14">
        <v>55000</v>
      </c>
      <c r="H182" s="14">
        <v>0</v>
      </c>
      <c r="I182" s="14">
        <v>191000</v>
      </c>
      <c r="L182" s="45"/>
      <c r="M182" s="45"/>
      <c r="N182" s="45"/>
      <c r="O182" s="5"/>
      <c r="P182" s="5"/>
    </row>
    <row r="183" spans="1:16" ht="15" hidden="1" outlineLevel="1">
      <c r="A183" s="112" t="s">
        <v>138</v>
      </c>
      <c r="B183" s="89">
        <v>5080</v>
      </c>
      <c r="C183" s="15">
        <v>340205</v>
      </c>
      <c r="D183" s="20" t="s">
        <v>36</v>
      </c>
      <c r="E183" s="142"/>
      <c r="F183" s="20" t="s">
        <v>300</v>
      </c>
      <c r="G183" s="14">
        <v>15000</v>
      </c>
      <c r="H183" s="14">
        <v>0</v>
      </c>
      <c r="I183" s="94">
        <v>10000</v>
      </c>
      <c r="K183" s="5"/>
      <c r="L183" s="45"/>
      <c r="M183" s="45"/>
      <c r="N183" s="45"/>
      <c r="O183" s="5"/>
      <c r="P183" s="5"/>
    </row>
    <row r="184" spans="1:16" ht="15" hidden="1" outlineLevel="1">
      <c r="A184" s="112" t="s">
        <v>138</v>
      </c>
      <c r="B184" s="89">
        <v>5083</v>
      </c>
      <c r="C184" s="15">
        <v>340207</v>
      </c>
      <c r="D184" s="20" t="s">
        <v>75</v>
      </c>
      <c r="E184" s="139"/>
      <c r="F184" s="20"/>
      <c r="G184" s="14">
        <v>60000</v>
      </c>
      <c r="H184" s="14">
        <v>14000</v>
      </c>
      <c r="I184" s="14">
        <v>0</v>
      </c>
      <c r="L184" s="45"/>
      <c r="M184" s="45"/>
      <c r="N184" s="45"/>
      <c r="O184" s="5"/>
      <c r="P184" s="5"/>
    </row>
    <row r="185" spans="1:16" ht="15" hidden="1" outlineLevel="1">
      <c r="A185" s="112" t="s">
        <v>138</v>
      </c>
      <c r="B185" s="89">
        <v>5085</v>
      </c>
      <c r="C185" s="15">
        <v>340208</v>
      </c>
      <c r="D185" s="20" t="s">
        <v>76</v>
      </c>
      <c r="E185" s="139"/>
      <c r="F185" s="20"/>
      <c r="G185" s="14">
        <v>12000</v>
      </c>
      <c r="H185" s="14">
        <v>7000</v>
      </c>
      <c r="I185" s="14">
        <v>2000</v>
      </c>
      <c r="L185" s="43"/>
      <c r="M185" s="43"/>
      <c r="N185" s="45"/>
      <c r="O185" s="5"/>
      <c r="P185" s="5"/>
    </row>
    <row r="186" spans="1:16" ht="15" hidden="1" outlineLevel="1">
      <c r="A186" s="112" t="s">
        <v>138</v>
      </c>
      <c r="B186" s="95">
        <v>1400</v>
      </c>
      <c r="D186" s="200" t="s">
        <v>20</v>
      </c>
      <c r="E186" s="200"/>
      <c r="F186" s="207" t="s">
        <v>113</v>
      </c>
      <c r="G186" s="146">
        <v>-25000</v>
      </c>
      <c r="H186" s="14"/>
      <c r="I186" s="14"/>
      <c r="L186" s="43"/>
      <c r="M186" s="43"/>
      <c r="N186" s="45"/>
      <c r="O186" s="5"/>
      <c r="P186" s="5"/>
    </row>
    <row r="187" spans="1:16" ht="15" hidden="1" outlineLevel="1">
      <c r="A187" s="112" t="s">
        <v>138</v>
      </c>
      <c r="B187" s="95">
        <v>1401</v>
      </c>
      <c r="D187" s="200" t="s">
        <v>21</v>
      </c>
      <c r="E187" s="200"/>
      <c r="F187" s="207" t="s">
        <v>113</v>
      </c>
      <c r="G187" s="146">
        <v>-180000</v>
      </c>
      <c r="H187" s="14"/>
      <c r="I187" s="14"/>
      <c r="L187" s="43"/>
      <c r="M187" s="43"/>
      <c r="N187" s="45"/>
      <c r="O187" s="5"/>
      <c r="P187" s="5"/>
    </row>
    <row r="188" spans="1:16" ht="15" hidden="1" outlineLevel="1">
      <c r="A188" s="112" t="s">
        <v>138</v>
      </c>
      <c r="B188" s="95">
        <v>1410</v>
      </c>
      <c r="D188" s="200" t="s">
        <v>22</v>
      </c>
      <c r="E188" s="200"/>
      <c r="F188" s="207" t="s">
        <v>113</v>
      </c>
      <c r="G188" s="146">
        <v>-15000</v>
      </c>
      <c r="H188" s="14"/>
      <c r="I188" s="14"/>
      <c r="L188" s="43"/>
      <c r="M188" s="43"/>
      <c r="N188" s="45"/>
      <c r="O188" s="5"/>
      <c r="P188" s="5"/>
    </row>
    <row r="189" spans="1:16" ht="15" hidden="1" customHeight="1" outlineLevel="1">
      <c r="A189" s="112" t="s">
        <v>138</v>
      </c>
      <c r="B189" s="95">
        <v>5060</v>
      </c>
      <c r="C189" s="15">
        <v>340212</v>
      </c>
      <c r="D189" s="20" t="s">
        <v>177</v>
      </c>
      <c r="E189" s="148"/>
      <c r="F189" s="20"/>
      <c r="G189" s="44">
        <v>15000</v>
      </c>
      <c r="H189" s="14">
        <v>12000</v>
      </c>
      <c r="I189" s="14">
        <v>0</v>
      </c>
      <c r="K189" s="20"/>
      <c r="L189" s="45"/>
      <c r="M189" s="43"/>
      <c r="N189" s="45"/>
      <c r="O189" s="5"/>
      <c r="P189" s="5"/>
    </row>
    <row r="190" spans="1:16" ht="15" hidden="1" outlineLevel="1">
      <c r="A190" s="112" t="s">
        <v>138</v>
      </c>
      <c r="B190" s="89">
        <v>5020</v>
      </c>
      <c r="C190" s="15">
        <v>340214</v>
      </c>
      <c r="D190" s="20" t="s">
        <v>103</v>
      </c>
      <c r="E190" s="148"/>
      <c r="F190" s="20"/>
      <c r="G190" s="14">
        <v>55000</v>
      </c>
      <c r="H190" s="14">
        <v>55000</v>
      </c>
      <c r="I190" s="14">
        <v>35000</v>
      </c>
      <c r="K190" s="20"/>
      <c r="L190" s="45"/>
      <c r="M190" s="43"/>
      <c r="N190" s="43"/>
    </row>
    <row r="191" spans="1:16" ht="15" hidden="1" outlineLevel="1">
      <c r="A191" s="112" t="s">
        <v>138</v>
      </c>
      <c r="B191" s="89">
        <v>5030</v>
      </c>
      <c r="C191" s="15">
        <v>340215</v>
      </c>
      <c r="D191" s="20" t="s">
        <v>179</v>
      </c>
      <c r="E191" s="148"/>
      <c r="F191" s="20" t="s">
        <v>315</v>
      </c>
      <c r="G191" s="14">
        <v>27000</v>
      </c>
      <c r="H191" s="14">
        <v>27000</v>
      </c>
      <c r="I191" s="94">
        <v>12000</v>
      </c>
      <c r="J191" s="11"/>
      <c r="K191" s="197"/>
      <c r="L191" s="199"/>
      <c r="M191" s="46"/>
      <c r="N191" s="46"/>
    </row>
    <row r="192" spans="1:16" ht="15" hidden="1" outlineLevel="1">
      <c r="A192" s="112" t="s">
        <v>138</v>
      </c>
      <c r="B192" s="95">
        <v>5065</v>
      </c>
      <c r="C192" s="15">
        <v>340216</v>
      </c>
      <c r="D192" s="20" t="s">
        <v>259</v>
      </c>
      <c r="E192" s="148"/>
      <c r="F192" s="20" t="s">
        <v>258</v>
      </c>
      <c r="G192" s="14">
        <v>20000</v>
      </c>
      <c r="H192" s="14">
        <v>20000</v>
      </c>
      <c r="I192" s="14">
        <v>7000</v>
      </c>
      <c r="L192" s="48"/>
      <c r="M192"/>
      <c r="N192"/>
    </row>
    <row r="193" spans="1:14" ht="15" hidden="1" outlineLevel="1">
      <c r="A193" s="112" t="s">
        <v>138</v>
      </c>
      <c r="B193" s="92">
        <v>5067</v>
      </c>
      <c r="C193" s="15">
        <v>340218</v>
      </c>
      <c r="D193" s="20" t="s">
        <v>104</v>
      </c>
      <c r="E193" s="148"/>
      <c r="F193" s="20"/>
      <c r="G193" s="14">
        <v>0</v>
      </c>
      <c r="H193" s="14">
        <v>7000</v>
      </c>
      <c r="I193" s="14">
        <v>1000</v>
      </c>
      <c r="L193" s="48"/>
      <c r="M193"/>
      <c r="N193"/>
    </row>
    <row r="194" spans="1:14" ht="15" hidden="1" outlineLevel="1">
      <c r="A194" s="112" t="s">
        <v>138</v>
      </c>
      <c r="B194" s="89">
        <v>5062</v>
      </c>
      <c r="C194" s="15">
        <v>340221</v>
      </c>
      <c r="D194" s="20" t="s">
        <v>256</v>
      </c>
      <c r="E194" s="148"/>
      <c r="F194" s="20"/>
      <c r="G194" s="14">
        <v>270000</v>
      </c>
      <c r="H194" s="14">
        <v>240000</v>
      </c>
      <c r="I194" s="14">
        <v>280000</v>
      </c>
      <c r="K194" s="197"/>
      <c r="L194" s="48"/>
      <c r="M194"/>
      <c r="N194"/>
    </row>
    <row r="195" spans="1:14" ht="15" hidden="1" outlineLevel="1">
      <c r="A195" s="112" t="s">
        <v>138</v>
      </c>
      <c r="B195" s="89">
        <v>5061</v>
      </c>
      <c r="C195" s="15">
        <v>340222</v>
      </c>
      <c r="D195" s="20" t="s">
        <v>260</v>
      </c>
      <c r="E195" s="148"/>
      <c r="F195" s="20"/>
      <c r="G195" s="14">
        <v>60000</v>
      </c>
      <c r="H195" s="14">
        <v>50000</v>
      </c>
      <c r="I195" s="14">
        <v>40000</v>
      </c>
      <c r="K195" s="5"/>
      <c r="L195" s="48"/>
      <c r="M195"/>
      <c r="N195"/>
    </row>
    <row r="196" spans="1:14" ht="15" hidden="1" outlineLevel="1">
      <c r="A196" s="112" t="s">
        <v>138</v>
      </c>
      <c r="B196" s="89">
        <v>5063</v>
      </c>
      <c r="C196" s="15">
        <v>340223</v>
      </c>
      <c r="D196" s="20" t="s">
        <v>257</v>
      </c>
      <c r="E196" s="148"/>
      <c r="F196" s="20"/>
      <c r="G196" s="14">
        <v>20000</v>
      </c>
      <c r="H196" s="14">
        <v>20000</v>
      </c>
      <c r="I196" s="14">
        <v>20000</v>
      </c>
      <c r="K196" s="197"/>
      <c r="L196" s="48"/>
      <c r="M196"/>
      <c r="N196"/>
    </row>
    <row r="197" spans="1:14" ht="15" hidden="1" outlineLevel="1">
      <c r="A197" s="112"/>
      <c r="B197" s="89"/>
      <c r="C197" s="15">
        <v>340255</v>
      </c>
      <c r="D197" s="20" t="s">
        <v>262</v>
      </c>
      <c r="E197" s="148"/>
      <c r="F197" s="20" t="s">
        <v>261</v>
      </c>
      <c r="G197" s="209">
        <v>0</v>
      </c>
      <c r="H197" s="209">
        <v>0</v>
      </c>
      <c r="I197" s="209">
        <v>100000</v>
      </c>
      <c r="L197" s="42"/>
      <c r="M197"/>
      <c r="N197"/>
    </row>
    <row r="198" spans="1:14" ht="15" hidden="1" outlineLevel="1">
      <c r="A198" s="65" t="s">
        <v>2</v>
      </c>
      <c r="B198" s="92">
        <v>5089</v>
      </c>
      <c r="C198" s="16">
        <v>340299</v>
      </c>
      <c r="D198" s="111" t="s">
        <v>77</v>
      </c>
      <c r="E198" s="139"/>
      <c r="F198" s="20"/>
      <c r="G198" s="9">
        <f>SUM(G182:G197)</f>
        <v>389000</v>
      </c>
      <c r="H198" s="9">
        <v>445000</v>
      </c>
      <c r="I198" s="9">
        <f>SUM(I182:I197)</f>
        <v>698000</v>
      </c>
      <c r="L198"/>
      <c r="M198"/>
    </row>
    <row r="199" spans="1:14" ht="15" hidden="1" outlineLevel="1">
      <c r="B199" s="89"/>
      <c r="D199" s="111"/>
      <c r="E199" s="139"/>
      <c r="F199" s="20"/>
      <c r="G199" s="14"/>
      <c r="H199" s="14"/>
      <c r="I199" s="14"/>
      <c r="L199"/>
      <c r="M199"/>
    </row>
    <row r="200" spans="1:14" hidden="1" outlineLevel="1">
      <c r="A200" s="65" t="s">
        <v>2</v>
      </c>
      <c r="B200" s="89"/>
      <c r="C200" s="16">
        <v>349999</v>
      </c>
      <c r="D200" s="111" t="s">
        <v>37</v>
      </c>
      <c r="E200" s="139"/>
      <c r="F200" s="20"/>
      <c r="G200" s="9">
        <f>G179+G198</f>
        <v>396000</v>
      </c>
      <c r="H200" s="9">
        <f>H179+H198</f>
        <v>453000</v>
      </c>
      <c r="I200" s="9">
        <f>I179+I198</f>
        <v>706000</v>
      </c>
    </row>
    <row r="201" spans="1:14" hidden="1" outlineLevel="1">
      <c r="B201" s="89"/>
      <c r="D201" s="20"/>
      <c r="E201" s="139"/>
      <c r="F201" s="20"/>
      <c r="G201" s="14"/>
      <c r="H201" s="14"/>
      <c r="I201" s="14"/>
    </row>
    <row r="202" spans="1:14" ht="15" customHeight="1" collapsed="1">
      <c r="A202" s="65" t="s">
        <v>0</v>
      </c>
      <c r="B202" s="89"/>
      <c r="C202" s="17">
        <v>350000</v>
      </c>
      <c r="D202" s="126" t="s">
        <v>47</v>
      </c>
      <c r="E202" s="127" t="s">
        <v>63</v>
      </c>
      <c r="F202" s="128"/>
      <c r="G202" s="14">
        <f>G212</f>
        <v>28000</v>
      </c>
      <c r="H202" s="14">
        <f>H212</f>
        <v>32000</v>
      </c>
      <c r="I202" s="14">
        <f>I212</f>
        <v>32000</v>
      </c>
    </row>
    <row r="203" spans="1:14" ht="15" hidden="1" customHeight="1" outlineLevel="1">
      <c r="A203" s="65" t="s">
        <v>0</v>
      </c>
      <c r="B203" s="89"/>
      <c r="C203" s="16">
        <v>350100</v>
      </c>
      <c r="D203" s="4" t="s">
        <v>264</v>
      </c>
      <c r="E203" s="37"/>
      <c r="G203" s="9"/>
      <c r="H203" s="14"/>
      <c r="I203" s="14"/>
    </row>
    <row r="204" spans="1:14" ht="15" hidden="1" customHeight="1" outlineLevel="1">
      <c r="A204" s="65" t="s">
        <v>138</v>
      </c>
      <c r="B204" s="89"/>
      <c r="C204" s="15">
        <v>350101</v>
      </c>
      <c r="D204" s="5" t="s">
        <v>265</v>
      </c>
      <c r="E204" s="37"/>
      <c r="G204" s="14">
        <v>0</v>
      </c>
      <c r="H204" s="14">
        <v>0</v>
      </c>
      <c r="I204" s="14">
        <v>0</v>
      </c>
    </row>
    <row r="205" spans="1:14" ht="15" hidden="1" customHeight="1" outlineLevel="1">
      <c r="A205" s="65" t="s">
        <v>138</v>
      </c>
      <c r="B205" s="89"/>
      <c r="C205" s="15">
        <v>350102</v>
      </c>
      <c r="D205" s="5" t="s">
        <v>266</v>
      </c>
      <c r="E205" s="37"/>
      <c r="G205" s="14">
        <v>0</v>
      </c>
      <c r="H205" s="14">
        <v>0</v>
      </c>
      <c r="I205" s="14">
        <v>0</v>
      </c>
    </row>
    <row r="206" spans="1:14" ht="15" hidden="1" customHeight="1" outlineLevel="1">
      <c r="A206" s="65" t="s">
        <v>138</v>
      </c>
      <c r="B206" s="89"/>
      <c r="C206" s="15">
        <v>350103</v>
      </c>
      <c r="D206" s="5" t="s">
        <v>267</v>
      </c>
      <c r="E206" s="37"/>
      <c r="G206" s="14">
        <v>0</v>
      </c>
      <c r="H206" s="14">
        <v>0</v>
      </c>
      <c r="I206" s="14">
        <v>0</v>
      </c>
    </row>
    <row r="207" spans="1:14" ht="15" hidden="1" customHeight="1" outlineLevel="1">
      <c r="A207" s="65" t="s">
        <v>138</v>
      </c>
      <c r="B207" s="89"/>
      <c r="C207" s="15">
        <v>350109</v>
      </c>
      <c r="D207" s="5" t="s">
        <v>268</v>
      </c>
      <c r="E207" s="37"/>
      <c r="G207" s="209">
        <v>0</v>
      </c>
      <c r="H207" s="209">
        <v>0</v>
      </c>
      <c r="I207" s="209">
        <v>0</v>
      </c>
    </row>
    <row r="208" spans="1:14" ht="15" hidden="1" customHeight="1" outlineLevel="1">
      <c r="A208" s="65" t="s">
        <v>2</v>
      </c>
      <c r="B208" s="89"/>
      <c r="C208" s="16">
        <v>350199</v>
      </c>
      <c r="D208" s="4" t="s">
        <v>269</v>
      </c>
      <c r="E208" s="37"/>
      <c r="G208" s="9">
        <f>SUM(G204:G207)</f>
        <v>0</v>
      </c>
      <c r="H208" s="9">
        <f>SUM(H204:H207)</f>
        <v>0</v>
      </c>
      <c r="I208" s="9">
        <f>SUM(I204:I207)</f>
        <v>0</v>
      </c>
    </row>
    <row r="209" spans="1:14" ht="15" hidden="1" customHeight="1" outlineLevel="1">
      <c r="B209" s="89"/>
      <c r="C209" s="15">
        <v>358801</v>
      </c>
      <c r="D209" s="5" t="s">
        <v>70</v>
      </c>
      <c r="E209" s="37"/>
      <c r="F209" s="149"/>
      <c r="G209" s="14">
        <v>18000</v>
      </c>
      <c r="H209" s="14">
        <v>20000</v>
      </c>
      <c r="I209" s="14">
        <v>20000</v>
      </c>
    </row>
    <row r="210" spans="1:14" ht="15" hidden="1" customHeight="1" outlineLevel="1">
      <c r="A210" s="65" t="s">
        <v>138</v>
      </c>
      <c r="B210" s="89">
        <v>4510</v>
      </c>
      <c r="C210" s="15">
        <v>358805</v>
      </c>
      <c r="D210" s="5" t="s">
        <v>169</v>
      </c>
      <c r="E210" s="37"/>
      <c r="F210" s="149"/>
      <c r="G210" s="14">
        <v>10000</v>
      </c>
      <c r="H210" s="14">
        <v>12000</v>
      </c>
      <c r="I210" s="14">
        <v>12000</v>
      </c>
    </row>
    <row r="211" spans="1:14" ht="15" hidden="1" customHeight="1" outlineLevel="1">
      <c r="B211" s="89"/>
      <c r="G211" s="14"/>
      <c r="H211" s="14"/>
      <c r="I211" s="14"/>
    </row>
    <row r="212" spans="1:14" ht="15" hidden="1" customHeight="1" outlineLevel="1">
      <c r="A212" s="65" t="s">
        <v>2</v>
      </c>
      <c r="B212" s="89">
        <v>4599</v>
      </c>
      <c r="C212" s="15">
        <v>359999</v>
      </c>
      <c r="D212" s="3" t="s">
        <v>69</v>
      </c>
      <c r="G212" s="9">
        <f>SUM(G208:G211)</f>
        <v>28000</v>
      </c>
      <c r="H212" s="9">
        <f>SUM(H208:H211)</f>
        <v>32000</v>
      </c>
      <c r="I212" s="9">
        <f>SUM(I208:I211)</f>
        <v>32000</v>
      </c>
    </row>
    <row r="213" spans="1:14" ht="15" hidden="1" customHeight="1" outlineLevel="1">
      <c r="B213" s="89"/>
      <c r="G213" s="14"/>
      <c r="H213" s="14"/>
      <c r="I213" s="14"/>
      <c r="N213" s="5"/>
    </row>
    <row r="214" spans="1:14" ht="15" customHeight="1" collapsed="1">
      <c r="A214" s="65" t="s">
        <v>0</v>
      </c>
      <c r="B214" s="89"/>
      <c r="C214" s="17">
        <v>420000</v>
      </c>
      <c r="D214" s="75" t="s">
        <v>110</v>
      </c>
      <c r="E214" s="76"/>
      <c r="F214" s="77"/>
      <c r="G214" s="14">
        <f>SUM(G215:G218)</f>
        <v>0</v>
      </c>
      <c r="H214" s="14">
        <f>SUM(H215:H216)</f>
        <v>187000</v>
      </c>
      <c r="I214" s="14">
        <f>SUM(I215:I216)</f>
        <v>117000</v>
      </c>
      <c r="L214" s="5"/>
      <c r="M214" s="5"/>
    </row>
    <row r="215" spans="1:14" ht="15" hidden="1" customHeight="1" outlineLevel="1">
      <c r="A215" s="65" t="s">
        <v>138</v>
      </c>
      <c r="B215" s="89">
        <v>4000</v>
      </c>
      <c r="C215" s="18">
        <v>420101</v>
      </c>
      <c r="D215" s="5" t="s">
        <v>64</v>
      </c>
      <c r="E215" s="37" t="s">
        <v>61</v>
      </c>
      <c r="F215" s="5"/>
      <c r="G215" s="14">
        <v>0</v>
      </c>
      <c r="H215" s="7">
        <v>160000</v>
      </c>
      <c r="I215" s="7">
        <v>90000</v>
      </c>
      <c r="L215" s="5"/>
    </row>
    <row r="216" spans="1:14" s="5" customFormat="1" ht="15" hidden="1" customHeight="1" outlineLevel="1">
      <c r="A216" s="65" t="s">
        <v>138</v>
      </c>
      <c r="B216" s="89">
        <v>4010</v>
      </c>
      <c r="C216" s="18">
        <v>420201</v>
      </c>
      <c r="D216" s="20" t="s">
        <v>274</v>
      </c>
      <c r="E216" s="37" t="s">
        <v>61</v>
      </c>
      <c r="F216" s="20"/>
      <c r="G216" s="209"/>
      <c r="H216" s="209">
        <v>27000</v>
      </c>
      <c r="I216" s="212">
        <v>27000</v>
      </c>
      <c r="L216" s="3"/>
      <c r="M216" s="3"/>
      <c r="N216" s="3"/>
    </row>
    <row r="217" spans="1:14" s="5" customFormat="1" ht="15" hidden="1" customHeight="1" outlineLevel="1">
      <c r="A217" s="102" t="s">
        <v>2</v>
      </c>
      <c r="B217" s="89"/>
      <c r="C217" s="17">
        <v>429999</v>
      </c>
      <c r="D217" s="4" t="s">
        <v>275</v>
      </c>
      <c r="E217" s="37"/>
      <c r="G217" s="14"/>
      <c r="H217" s="14">
        <f>SUM(H215:H216)</f>
        <v>187000</v>
      </c>
      <c r="I217" s="14">
        <f>SUM(I215:I216)</f>
        <v>117000</v>
      </c>
      <c r="L217" s="3"/>
      <c r="M217" s="3"/>
      <c r="N217" s="3"/>
    </row>
    <row r="218" spans="1:14" ht="15" hidden="1" customHeight="1" outlineLevel="1">
      <c r="B218" s="89"/>
      <c r="C218" s="18"/>
      <c r="D218" s="5"/>
      <c r="E218" s="37"/>
      <c r="F218" s="5"/>
      <c r="G218" s="14"/>
      <c r="H218" s="7"/>
      <c r="I218" s="7"/>
      <c r="N218" s="5"/>
    </row>
    <row r="219" spans="1:14" ht="15" customHeight="1" collapsed="1">
      <c r="A219" s="65" t="s">
        <v>0</v>
      </c>
      <c r="B219" s="89"/>
      <c r="C219" s="17">
        <v>410000</v>
      </c>
      <c r="D219" s="153" t="s">
        <v>189</v>
      </c>
      <c r="E219" s="74"/>
      <c r="F219" s="71"/>
      <c r="G219" s="14">
        <f>G235</f>
        <v>156000</v>
      </c>
      <c r="H219" s="14">
        <f>H235</f>
        <v>96000</v>
      </c>
      <c r="I219" s="14">
        <f>I235</f>
        <v>105000</v>
      </c>
      <c r="L219" s="5"/>
      <c r="M219" s="5"/>
    </row>
    <row r="220" spans="1:14" ht="15" hidden="1" customHeight="1" outlineLevel="1">
      <c r="B220" s="89"/>
      <c r="G220" s="44"/>
      <c r="H220" s="44"/>
      <c r="I220" s="44"/>
      <c r="L220" s="41"/>
      <c r="M220" s="43"/>
    </row>
    <row r="221" spans="1:14" ht="15" hidden="1" customHeight="1" outlineLevel="1">
      <c r="A221" s="65" t="s">
        <v>0</v>
      </c>
      <c r="B221" s="89"/>
      <c r="C221" s="16">
        <v>410100</v>
      </c>
      <c r="D221" s="4" t="s">
        <v>91</v>
      </c>
      <c r="G221" s="44"/>
      <c r="H221" s="44"/>
      <c r="I221" s="44"/>
      <c r="L221" s="41"/>
      <c r="M221" s="43"/>
    </row>
    <row r="222" spans="1:14" ht="15" hidden="1" customHeight="1" outlineLevel="1">
      <c r="A222" s="65" t="s">
        <v>138</v>
      </c>
      <c r="B222" s="89">
        <v>5091</v>
      </c>
      <c r="C222" s="15">
        <v>410101</v>
      </c>
      <c r="D222" s="3" t="s">
        <v>41</v>
      </c>
      <c r="E222" s="35" t="s">
        <v>60</v>
      </c>
      <c r="G222" s="44">
        <v>26000</v>
      </c>
      <c r="H222" s="44">
        <v>24000</v>
      </c>
      <c r="I222" s="44">
        <v>24000</v>
      </c>
      <c r="L222" s="41"/>
      <c r="M222" s="43"/>
    </row>
    <row r="223" spans="1:14" ht="15" hidden="1" customHeight="1" outlineLevel="1">
      <c r="A223" s="65" t="s">
        <v>138</v>
      </c>
      <c r="B223" s="89">
        <v>5090</v>
      </c>
      <c r="C223" s="15">
        <v>410102</v>
      </c>
      <c r="D223" s="3" t="s">
        <v>15</v>
      </c>
      <c r="E223" s="35" t="s">
        <v>60</v>
      </c>
      <c r="F223" s="3" t="s">
        <v>101</v>
      </c>
      <c r="G223" s="44">
        <v>50000</v>
      </c>
      <c r="H223" s="44">
        <v>35000</v>
      </c>
      <c r="I223" s="44">
        <v>30000</v>
      </c>
      <c r="K223" s="20"/>
      <c r="L223" s="198"/>
      <c r="M223" s="43"/>
    </row>
    <row r="224" spans="1:14" ht="15" hidden="1" customHeight="1" outlineLevel="1">
      <c r="A224" s="65" t="s">
        <v>138</v>
      </c>
      <c r="B224" s="93">
        <v>7000</v>
      </c>
      <c r="C224" s="18">
        <v>410105</v>
      </c>
      <c r="D224" s="3" t="s">
        <v>306</v>
      </c>
      <c r="E224" s="37" t="s">
        <v>60</v>
      </c>
      <c r="F224" s="5"/>
      <c r="G224" s="44">
        <v>20000</v>
      </c>
      <c r="H224" s="44">
        <v>10000</v>
      </c>
      <c r="I224" s="44">
        <v>8000</v>
      </c>
      <c r="L224"/>
      <c r="M224" s="43"/>
    </row>
    <row r="225" spans="1:14" ht="15" hidden="1" customHeight="1" outlineLevel="1">
      <c r="A225" s="65" t="s">
        <v>138</v>
      </c>
      <c r="B225" s="93">
        <v>7040</v>
      </c>
      <c r="C225" s="18">
        <v>410107</v>
      </c>
      <c r="D225" s="3" t="s">
        <v>270</v>
      </c>
      <c r="E225" s="37" t="s">
        <v>60</v>
      </c>
      <c r="F225" s="5"/>
      <c r="G225" s="211">
        <v>30000</v>
      </c>
      <c r="H225" s="211">
        <v>0</v>
      </c>
      <c r="I225" s="211">
        <v>20000</v>
      </c>
      <c r="L225"/>
      <c r="M225" s="43"/>
    </row>
    <row r="226" spans="1:14" ht="15" hidden="1" customHeight="1" outlineLevel="1">
      <c r="A226" s="65" t="s">
        <v>2</v>
      </c>
      <c r="B226" s="90" t="s">
        <v>167</v>
      </c>
      <c r="C226" s="17">
        <v>410199</v>
      </c>
      <c r="D226" s="10" t="s">
        <v>170</v>
      </c>
      <c r="E226" s="37"/>
      <c r="F226" s="5"/>
      <c r="G226" s="143">
        <f>SUM(G222:G225)</f>
        <v>126000</v>
      </c>
      <c r="H226" s="143">
        <f>SUM(H222:H225)</f>
        <v>69000</v>
      </c>
      <c r="I226" s="143">
        <f>SUM(I222:I225)</f>
        <v>82000</v>
      </c>
      <c r="L226"/>
      <c r="M226" s="43"/>
    </row>
    <row r="227" spans="1:14" ht="15" hidden="1" customHeight="1" outlineLevel="1">
      <c r="B227" s="93"/>
      <c r="C227" s="18"/>
      <c r="D227" s="10"/>
      <c r="E227" s="37"/>
      <c r="F227" s="5"/>
      <c r="G227" s="143"/>
      <c r="H227" s="143"/>
      <c r="I227" s="143"/>
      <c r="L227" s="43"/>
    </row>
    <row r="228" spans="1:14" ht="15" hidden="1" customHeight="1" outlineLevel="1">
      <c r="A228" s="65" t="s">
        <v>0</v>
      </c>
      <c r="B228" s="93"/>
      <c r="C228" s="17">
        <v>410200</v>
      </c>
      <c r="D228" s="10" t="s">
        <v>40</v>
      </c>
      <c r="E228" s="37"/>
      <c r="F228" s="5"/>
      <c r="G228" s="44"/>
      <c r="H228" s="44"/>
      <c r="I228" s="44"/>
      <c r="L228" s="43"/>
    </row>
    <row r="229" spans="1:14" ht="15" hidden="1" customHeight="1" outlineLevel="1">
      <c r="A229" s="65" t="s">
        <v>138</v>
      </c>
      <c r="B229" s="93">
        <v>7020</v>
      </c>
      <c r="C229" s="18">
        <v>410201</v>
      </c>
      <c r="D229" s="3" t="s">
        <v>271</v>
      </c>
      <c r="E229" s="43"/>
      <c r="F229" s="5"/>
      <c r="G229" s="14">
        <v>30000</v>
      </c>
      <c r="H229" s="14">
        <v>20000</v>
      </c>
      <c r="I229" s="14">
        <v>5000</v>
      </c>
      <c r="L229" s="43"/>
    </row>
    <row r="230" spans="1:14" s="5" customFormat="1" ht="15" hidden="1" customHeight="1" outlineLevel="1">
      <c r="A230" s="65" t="s">
        <v>138</v>
      </c>
      <c r="B230" s="90" t="s">
        <v>67</v>
      </c>
      <c r="C230" s="18">
        <v>410202</v>
      </c>
      <c r="D230" s="5" t="s">
        <v>273</v>
      </c>
      <c r="E230" s="37"/>
      <c r="F230" s="147"/>
      <c r="G230" s="14"/>
      <c r="H230" s="14">
        <v>7000</v>
      </c>
      <c r="I230" s="14">
        <v>8000</v>
      </c>
      <c r="L230" s="3"/>
      <c r="M230" s="3"/>
    </row>
    <row r="231" spans="1:14" s="5" customFormat="1" ht="15" hidden="1" customHeight="1" outlineLevel="1">
      <c r="A231" s="65" t="s">
        <v>138</v>
      </c>
      <c r="B231" s="90"/>
      <c r="C231" s="18">
        <v>410209</v>
      </c>
      <c r="D231" s="5" t="s">
        <v>272</v>
      </c>
      <c r="E231" s="37"/>
      <c r="F231" s="147"/>
      <c r="G231" s="14">
        <v>0</v>
      </c>
      <c r="H231" s="14">
        <v>0</v>
      </c>
      <c r="I231" s="14">
        <v>0</v>
      </c>
      <c r="L231" s="3"/>
      <c r="M231" s="3"/>
    </row>
    <row r="232" spans="1:14" s="5" customFormat="1" ht="15" hidden="1" customHeight="1" outlineLevel="1">
      <c r="A232" s="65" t="s">
        <v>138</v>
      </c>
      <c r="B232" s="90"/>
      <c r="C232" s="18">
        <v>410288</v>
      </c>
      <c r="D232" s="20" t="s">
        <v>35</v>
      </c>
      <c r="E232" s="139"/>
      <c r="F232" s="20" t="s">
        <v>299</v>
      </c>
      <c r="G232" s="209"/>
      <c r="H232" s="209">
        <v>0</v>
      </c>
      <c r="I232" s="209">
        <v>10000</v>
      </c>
      <c r="L232" s="3"/>
      <c r="M232" s="3"/>
    </row>
    <row r="233" spans="1:14" s="5" customFormat="1" ht="12.75" hidden="1" customHeight="1" outlineLevel="1">
      <c r="A233" s="102" t="s">
        <v>2</v>
      </c>
      <c r="B233" s="90" t="s">
        <v>167</v>
      </c>
      <c r="C233" s="17">
        <v>410299</v>
      </c>
      <c r="D233" s="4" t="s">
        <v>42</v>
      </c>
      <c r="E233" s="37"/>
      <c r="G233" s="9">
        <f>SUM(G229:G230)</f>
        <v>30000</v>
      </c>
      <c r="H233" s="9">
        <f>SUM(H229:H230)</f>
        <v>27000</v>
      </c>
      <c r="I233" s="9">
        <f>SUM(I229:I232)</f>
        <v>23000</v>
      </c>
      <c r="L233" s="3"/>
      <c r="M233" s="3"/>
    </row>
    <row r="234" spans="1:14" s="5" customFormat="1" hidden="1" outlineLevel="1">
      <c r="A234" s="102"/>
      <c r="B234" s="90"/>
      <c r="C234" s="18"/>
      <c r="D234" s="4"/>
      <c r="E234" s="37"/>
      <c r="G234" s="9"/>
      <c r="H234" s="9"/>
      <c r="I234" s="9"/>
      <c r="L234" s="3"/>
      <c r="M234" s="3"/>
    </row>
    <row r="235" spans="1:14" s="5" customFormat="1" hidden="1" outlineLevel="1">
      <c r="A235" s="102" t="s">
        <v>2</v>
      </c>
      <c r="B235" s="92">
        <v>7199</v>
      </c>
      <c r="C235" s="17">
        <v>419999</v>
      </c>
      <c r="D235" s="4" t="s">
        <v>171</v>
      </c>
      <c r="E235" s="37"/>
      <c r="G235" s="9">
        <f>G226+G233</f>
        <v>156000</v>
      </c>
      <c r="H235" s="9">
        <f>H226+H233</f>
        <v>96000</v>
      </c>
      <c r="I235" s="9">
        <f>I233+I226</f>
        <v>105000</v>
      </c>
      <c r="L235" s="3"/>
      <c r="M235" s="3"/>
      <c r="N235" s="3"/>
    </row>
    <row r="236" spans="1:14" hidden="1" outlineLevel="1">
      <c r="B236" s="89"/>
      <c r="C236" s="18"/>
      <c r="E236" s="37"/>
      <c r="F236" s="5"/>
      <c r="G236" s="14"/>
      <c r="H236" s="14"/>
      <c r="I236" s="14"/>
    </row>
    <row r="237" spans="1:14">
      <c r="A237" s="65" t="s">
        <v>0</v>
      </c>
      <c r="B237" s="89"/>
      <c r="C237" s="182">
        <v>500000</v>
      </c>
      <c r="D237" s="24" t="s">
        <v>135</v>
      </c>
      <c r="E237" s="69"/>
      <c r="F237" s="25"/>
      <c r="G237" s="115">
        <f>G238+G261+G303</f>
        <v>585000</v>
      </c>
      <c r="H237" s="14">
        <f>H238+H261+H303</f>
        <v>1073623.8</v>
      </c>
      <c r="I237" s="14">
        <f>I238+I261+I303</f>
        <v>1262938.6666666665</v>
      </c>
      <c r="M237" s="172"/>
    </row>
    <row r="238" spans="1:14" outlineLevel="1" collapsed="1">
      <c r="A238" s="65" t="s">
        <v>0</v>
      </c>
      <c r="B238" s="89"/>
      <c r="C238" s="180">
        <v>519999</v>
      </c>
      <c r="D238" s="131" t="s">
        <v>72</v>
      </c>
      <c r="E238" s="132"/>
      <c r="F238" s="131"/>
      <c r="G238" s="168">
        <f>G240+G257</f>
        <v>585000</v>
      </c>
      <c r="H238" s="14">
        <f>H252+H257</f>
        <v>639800</v>
      </c>
      <c r="I238" s="14">
        <f>I252+I257</f>
        <v>654800</v>
      </c>
    </row>
    <row r="239" spans="1:14" s="5" customFormat="1" hidden="1" outlineLevel="2">
      <c r="A239" s="102"/>
      <c r="B239" s="89"/>
      <c r="C239" s="18"/>
      <c r="D239" s="4"/>
      <c r="E239" s="37"/>
      <c r="G239" s="14"/>
      <c r="H239" s="14"/>
      <c r="I239" s="14"/>
      <c r="L239" s="3"/>
      <c r="M239" s="3"/>
      <c r="N239" s="3"/>
    </row>
    <row r="240" spans="1:14" ht="15" hidden="1" outlineLevel="2">
      <c r="A240" s="65" t="s">
        <v>0</v>
      </c>
      <c r="B240" s="89"/>
      <c r="C240" s="16">
        <v>510100</v>
      </c>
      <c r="D240" s="133" t="s">
        <v>145</v>
      </c>
      <c r="E240" s="118" t="s">
        <v>62</v>
      </c>
      <c r="F240" s="134"/>
      <c r="G240" s="171">
        <v>585000</v>
      </c>
      <c r="H240" s="113"/>
      <c r="I240" s="113"/>
    </row>
    <row r="241" spans="1:9" hidden="1" outlineLevel="2">
      <c r="A241" s="65" t="s">
        <v>138</v>
      </c>
      <c r="B241" s="89">
        <v>5200</v>
      </c>
      <c r="C241" s="18">
        <v>510101</v>
      </c>
      <c r="D241" s="5" t="s">
        <v>90</v>
      </c>
      <c r="E241" s="37"/>
      <c r="F241" s="5"/>
      <c r="G241" s="114">
        <v>327000</v>
      </c>
      <c r="H241" s="14">
        <v>356000</v>
      </c>
      <c r="I241" s="14">
        <v>356000</v>
      </c>
    </row>
    <row r="242" spans="1:9" hidden="1" outlineLevel="2">
      <c r="A242" s="65" t="s">
        <v>138</v>
      </c>
      <c r="B242" s="92">
        <v>5202</v>
      </c>
      <c r="C242" s="150">
        <v>510102</v>
      </c>
      <c r="D242" s="20" t="s">
        <v>133</v>
      </c>
      <c r="E242" s="37"/>
      <c r="F242" s="151"/>
      <c r="G242" s="115">
        <v>79000</v>
      </c>
      <c r="H242" s="94">
        <v>79000</v>
      </c>
      <c r="I242" s="94">
        <v>79000</v>
      </c>
    </row>
    <row r="243" spans="1:9" hidden="1" outlineLevel="2">
      <c r="A243" s="65" t="s">
        <v>138</v>
      </c>
      <c r="B243" s="89">
        <v>5205</v>
      </c>
      <c r="C243" s="15">
        <v>510103</v>
      </c>
      <c r="D243" s="20" t="s">
        <v>114</v>
      </c>
      <c r="E243" s="37"/>
      <c r="F243" s="5"/>
      <c r="G243" s="114">
        <v>35800</v>
      </c>
      <c r="H243" s="14">
        <v>35000</v>
      </c>
      <c r="I243" s="14">
        <v>35000</v>
      </c>
    </row>
    <row r="244" spans="1:9" hidden="1" outlineLevel="2">
      <c r="A244" s="65" t="s">
        <v>138</v>
      </c>
      <c r="B244" s="89">
        <v>5210</v>
      </c>
      <c r="C244" s="15">
        <v>510104</v>
      </c>
      <c r="D244" s="20" t="s">
        <v>192</v>
      </c>
      <c r="E244" s="37"/>
      <c r="F244" s="5"/>
      <c r="G244" s="114">
        <v>1200</v>
      </c>
      <c r="H244" s="14">
        <v>1200</v>
      </c>
      <c r="I244" s="14">
        <v>1200</v>
      </c>
    </row>
    <row r="245" spans="1:9" hidden="1" outlineLevel="2">
      <c r="A245" s="65" t="s">
        <v>138</v>
      </c>
      <c r="B245" s="92">
        <v>5212</v>
      </c>
      <c r="C245" s="15">
        <v>510105</v>
      </c>
      <c r="D245" s="20" t="s">
        <v>142</v>
      </c>
      <c r="E245" s="37"/>
      <c r="F245" s="5" t="s">
        <v>310</v>
      </c>
      <c r="G245" s="114">
        <v>5000</v>
      </c>
      <c r="H245" s="14">
        <v>5000</v>
      </c>
      <c r="I245" s="14">
        <f>5000+25000</f>
        <v>30000</v>
      </c>
    </row>
    <row r="246" spans="1:9" hidden="1" outlineLevel="2">
      <c r="A246" s="65" t="s">
        <v>138</v>
      </c>
      <c r="B246" s="92">
        <v>5216</v>
      </c>
      <c r="C246" s="15">
        <v>510106</v>
      </c>
      <c r="D246" s="20" t="s">
        <v>115</v>
      </c>
      <c r="E246" s="37"/>
      <c r="F246" s="18"/>
      <c r="G246" s="114">
        <v>16000</v>
      </c>
      <c r="H246" s="14">
        <v>13800</v>
      </c>
      <c r="I246" s="14">
        <v>13800</v>
      </c>
    </row>
    <row r="247" spans="1:9" hidden="1" outlineLevel="2">
      <c r="A247" s="65" t="s">
        <v>138</v>
      </c>
      <c r="B247" s="89">
        <v>5218</v>
      </c>
      <c r="C247" s="15">
        <v>510107</v>
      </c>
      <c r="D247" s="20" t="s">
        <v>116</v>
      </c>
      <c r="E247" s="37"/>
      <c r="F247" s="5"/>
      <c r="G247" s="114">
        <v>5000</v>
      </c>
      <c r="H247" s="14">
        <v>5000</v>
      </c>
      <c r="I247" s="14">
        <v>5000</v>
      </c>
    </row>
    <row r="248" spans="1:9" hidden="1" outlineLevel="2">
      <c r="A248" s="65" t="s">
        <v>138</v>
      </c>
      <c r="B248" s="89">
        <v>5220</v>
      </c>
      <c r="C248" s="15">
        <v>510108</v>
      </c>
      <c r="D248" s="20" t="s">
        <v>118</v>
      </c>
      <c r="E248" s="37"/>
      <c r="F248" s="5"/>
      <c r="G248" s="114">
        <v>90000</v>
      </c>
      <c r="H248" s="14">
        <v>0</v>
      </c>
      <c r="I248" s="14">
        <v>0</v>
      </c>
    </row>
    <row r="249" spans="1:9" hidden="1" outlineLevel="2">
      <c r="A249" s="65" t="s">
        <v>138</v>
      </c>
      <c r="B249" s="89">
        <v>5221</v>
      </c>
      <c r="C249" s="15">
        <v>510109</v>
      </c>
      <c r="D249" s="155" t="s">
        <v>119</v>
      </c>
      <c r="E249" s="109"/>
      <c r="F249" s="110"/>
      <c r="G249" s="157">
        <v>80000</v>
      </c>
      <c r="H249" s="84">
        <v>0</v>
      </c>
      <c r="I249" s="84">
        <v>0</v>
      </c>
    </row>
    <row r="250" spans="1:9" hidden="1" outlineLevel="2">
      <c r="A250" s="65" t="s">
        <v>138</v>
      </c>
      <c r="B250" s="89">
        <v>5224</v>
      </c>
      <c r="C250" s="15">
        <v>510110</v>
      </c>
      <c r="D250" s="155" t="s">
        <v>117</v>
      </c>
      <c r="E250" s="109"/>
      <c r="F250" s="156"/>
      <c r="G250" s="157">
        <v>15000</v>
      </c>
      <c r="H250" s="84">
        <v>5800</v>
      </c>
      <c r="I250" s="84">
        <v>5800</v>
      </c>
    </row>
    <row r="251" spans="1:9" hidden="1" outlineLevel="2">
      <c r="A251" s="65" t="s">
        <v>138</v>
      </c>
      <c r="B251" s="92">
        <v>5228</v>
      </c>
      <c r="C251" s="15">
        <v>510111</v>
      </c>
      <c r="D251" s="155" t="s">
        <v>120</v>
      </c>
      <c r="E251" s="109"/>
      <c r="F251" s="156"/>
      <c r="G251" s="208">
        <v>10000</v>
      </c>
      <c r="H251" s="209">
        <v>4000</v>
      </c>
      <c r="I251" s="209">
        <v>4000</v>
      </c>
    </row>
    <row r="252" spans="1:9" hidden="1" outlineLevel="2">
      <c r="A252" s="65" t="s">
        <v>2</v>
      </c>
      <c r="B252" s="92">
        <v>5229</v>
      </c>
      <c r="C252" s="16">
        <v>510199</v>
      </c>
      <c r="D252" s="108" t="s">
        <v>143</v>
      </c>
      <c r="E252" s="109"/>
      <c r="F252" s="110"/>
      <c r="G252" s="170">
        <f>SUM(G241:G251)</f>
        <v>664000</v>
      </c>
      <c r="H252" s="84">
        <f>SUM(H241:H251)</f>
        <v>504800</v>
      </c>
      <c r="I252" s="84">
        <f>SUM(I241:I251)</f>
        <v>529800</v>
      </c>
    </row>
    <row r="253" spans="1:9" hidden="1" outlineLevel="2">
      <c r="B253" s="89"/>
      <c r="D253" s="20"/>
      <c r="E253" s="37"/>
      <c r="F253" s="5"/>
      <c r="G253" s="14"/>
      <c r="H253" s="14"/>
      <c r="I253" s="14"/>
    </row>
    <row r="254" spans="1:9" hidden="1" outlineLevel="2">
      <c r="A254" s="65" t="s">
        <v>0</v>
      </c>
      <c r="B254" s="89"/>
      <c r="C254" s="16">
        <v>510200</v>
      </c>
      <c r="D254" s="105" t="s">
        <v>144</v>
      </c>
      <c r="E254" s="106" t="s">
        <v>62</v>
      </c>
      <c r="F254" s="107"/>
      <c r="G254" s="14"/>
      <c r="H254" s="14"/>
      <c r="I254" s="14"/>
    </row>
    <row r="255" spans="1:9" hidden="1" outlineLevel="2">
      <c r="A255" s="65" t="s">
        <v>138</v>
      </c>
      <c r="B255" s="89">
        <v>30020</v>
      </c>
      <c r="C255" s="15">
        <v>510201</v>
      </c>
      <c r="D255" s="5" t="s">
        <v>158</v>
      </c>
      <c r="E255" s="37"/>
      <c r="F255" s="158"/>
      <c r="G255" s="14">
        <v>0</v>
      </c>
      <c r="H255" s="14">
        <v>135000</v>
      </c>
      <c r="I255" s="14">
        <v>125000</v>
      </c>
    </row>
    <row r="256" spans="1:9" hidden="1" outlineLevel="2">
      <c r="A256" s="65" t="s">
        <v>138</v>
      </c>
      <c r="B256" s="89">
        <v>20001</v>
      </c>
      <c r="C256" s="15">
        <v>510202</v>
      </c>
      <c r="D256" s="3" t="s">
        <v>134</v>
      </c>
      <c r="E256" s="37"/>
      <c r="G256" s="14">
        <v>0</v>
      </c>
      <c r="H256" s="210">
        <v>0</v>
      </c>
      <c r="I256" s="210">
        <v>0</v>
      </c>
    </row>
    <row r="257" spans="1:13" hidden="1" outlineLevel="2">
      <c r="A257" s="65" t="s">
        <v>2</v>
      </c>
      <c r="B257" s="92">
        <v>30029</v>
      </c>
      <c r="C257" s="16">
        <v>510299</v>
      </c>
      <c r="D257" s="10" t="s">
        <v>157</v>
      </c>
      <c r="E257" s="37"/>
      <c r="F257" s="158"/>
      <c r="G257" s="14">
        <v>0</v>
      </c>
      <c r="H257" s="9">
        <f>SUM(H254:H256)</f>
        <v>135000</v>
      </c>
      <c r="I257" s="9">
        <f>SUM(I254:I256)</f>
        <v>125000</v>
      </c>
    </row>
    <row r="258" spans="1:13" hidden="1" outlineLevel="2">
      <c r="B258" s="92"/>
      <c r="C258" s="16"/>
      <c r="E258" s="37"/>
      <c r="F258" s="158"/>
      <c r="G258" s="14"/>
      <c r="H258" s="9"/>
      <c r="I258" s="9"/>
    </row>
    <row r="259" spans="1:13" hidden="1" outlineLevel="2">
      <c r="A259" s="65" t="s">
        <v>2</v>
      </c>
      <c r="B259" s="89"/>
      <c r="C259" s="16">
        <v>519999</v>
      </c>
      <c r="D259" s="10" t="s">
        <v>276</v>
      </c>
      <c r="E259" s="37"/>
      <c r="G259" s="9"/>
      <c r="H259" s="9">
        <f>H252+H257</f>
        <v>639800</v>
      </c>
      <c r="I259" s="9">
        <f>I252+I257</f>
        <v>654800</v>
      </c>
    </row>
    <row r="260" spans="1:13" hidden="1" outlineLevel="2">
      <c r="B260" s="89"/>
      <c r="E260" s="37"/>
      <c r="G260" s="14"/>
      <c r="H260" s="14"/>
      <c r="I260" s="14"/>
    </row>
    <row r="261" spans="1:13" outlineLevel="1" collapsed="1">
      <c r="A261" s="65" t="s">
        <v>0</v>
      </c>
      <c r="B261" s="90"/>
      <c r="C261" s="181">
        <v>520000</v>
      </c>
      <c r="D261" s="129" t="s">
        <v>190</v>
      </c>
      <c r="E261" s="130" t="s">
        <v>8</v>
      </c>
      <c r="F261" s="169"/>
      <c r="G261" s="14">
        <v>0</v>
      </c>
      <c r="H261" s="14">
        <f>H300</f>
        <v>420898.8</v>
      </c>
      <c r="I261" s="14">
        <f>I300</f>
        <v>608138.66666666663</v>
      </c>
    </row>
    <row r="262" spans="1:13" s="5" customFormat="1" hidden="1" outlineLevel="2">
      <c r="A262" s="102"/>
      <c r="B262" s="90"/>
      <c r="C262" s="17"/>
      <c r="E262" s="34"/>
      <c r="F262" s="4"/>
      <c r="G262" s="9"/>
      <c r="H262" s="14"/>
      <c r="I262" s="14"/>
      <c r="L262" s="3"/>
      <c r="M262" s="3"/>
    </row>
    <row r="263" spans="1:13" s="5" customFormat="1" hidden="1" outlineLevel="2">
      <c r="A263" s="102" t="s">
        <v>0</v>
      </c>
      <c r="B263" s="90"/>
      <c r="C263" s="17">
        <v>520100</v>
      </c>
      <c r="D263" s="19" t="s">
        <v>278</v>
      </c>
      <c r="E263" s="34"/>
      <c r="F263" s="4"/>
      <c r="G263" s="9"/>
      <c r="H263" s="14"/>
      <c r="I263" s="14"/>
      <c r="L263" s="3"/>
      <c r="M263" s="3"/>
    </row>
    <row r="264" spans="1:13" s="5" customFormat="1" hidden="1" outlineLevel="2">
      <c r="A264" s="102" t="s">
        <v>138</v>
      </c>
      <c r="B264" s="92">
        <v>51101</v>
      </c>
      <c r="C264" s="18">
        <v>520101</v>
      </c>
      <c r="D264" s="190" t="s">
        <v>92</v>
      </c>
      <c r="E264" s="34"/>
      <c r="F264" s="4"/>
      <c r="G264" s="7">
        <v>7425</v>
      </c>
      <c r="H264" s="7">
        <v>15075</v>
      </c>
      <c r="I264" s="7">
        <v>0</v>
      </c>
    </row>
    <row r="265" spans="1:13" s="5" customFormat="1" hidden="1" outlineLevel="2">
      <c r="A265" s="102" t="s">
        <v>138</v>
      </c>
      <c r="B265" s="92">
        <v>51102</v>
      </c>
      <c r="C265" s="18">
        <v>520102</v>
      </c>
      <c r="D265" s="190" t="s">
        <v>93</v>
      </c>
      <c r="E265" s="34"/>
      <c r="F265" s="4"/>
      <c r="G265" s="7">
        <v>7425</v>
      </c>
      <c r="H265" s="7">
        <v>15075</v>
      </c>
      <c r="I265" s="94">
        <v>0</v>
      </c>
    </row>
    <row r="266" spans="1:13" s="5" customFormat="1" hidden="1" outlineLevel="2">
      <c r="A266" s="102" t="s">
        <v>138</v>
      </c>
      <c r="B266" s="92">
        <v>51103</v>
      </c>
      <c r="C266" s="18">
        <v>520103</v>
      </c>
      <c r="D266" s="190" t="s">
        <v>294</v>
      </c>
      <c r="E266" s="34"/>
      <c r="F266" s="4"/>
      <c r="G266" s="7">
        <v>19254</v>
      </c>
      <c r="H266" s="7">
        <v>39090</v>
      </c>
      <c r="I266" s="94">
        <v>0</v>
      </c>
      <c r="K266" s="7"/>
    </row>
    <row r="267" spans="1:13" s="5" customFormat="1" hidden="1" outlineLevel="2">
      <c r="A267" s="102" t="s">
        <v>138</v>
      </c>
      <c r="B267" s="92">
        <v>51105</v>
      </c>
      <c r="C267" s="18">
        <v>520104</v>
      </c>
      <c r="D267" s="190" t="s">
        <v>293</v>
      </c>
      <c r="E267" s="34"/>
      <c r="F267" s="4"/>
      <c r="G267" s="7">
        <v>10502</v>
      </c>
      <c r="H267" s="7">
        <v>21322</v>
      </c>
      <c r="I267" s="94">
        <v>0</v>
      </c>
      <c r="K267" s="7"/>
    </row>
    <row r="268" spans="1:13" s="5" customFormat="1" hidden="1" outlineLevel="2">
      <c r="A268" s="102" t="s">
        <v>138</v>
      </c>
      <c r="B268" s="92">
        <v>51108</v>
      </c>
      <c r="C268" s="18">
        <v>520105</v>
      </c>
      <c r="D268" s="151" t="s">
        <v>295</v>
      </c>
      <c r="E268" s="34"/>
      <c r="F268" s="4"/>
      <c r="G268" s="7">
        <v>6336</v>
      </c>
      <c r="H268" s="14">
        <v>12864</v>
      </c>
      <c r="I268" s="94">
        <v>0</v>
      </c>
      <c r="K268" s="7"/>
    </row>
    <row r="269" spans="1:13" s="5" customFormat="1" hidden="1" outlineLevel="2">
      <c r="A269" s="102" t="s">
        <v>138</v>
      </c>
      <c r="B269" s="92">
        <v>51113</v>
      </c>
      <c r="C269" s="18">
        <v>520106</v>
      </c>
      <c r="D269" s="191" t="s">
        <v>94</v>
      </c>
      <c r="E269" s="96"/>
      <c r="F269" s="159"/>
      <c r="G269" s="160">
        <v>2640</v>
      </c>
      <c r="H269" s="160">
        <v>5360</v>
      </c>
      <c r="I269" s="94">
        <v>0</v>
      </c>
    </row>
    <row r="270" spans="1:13" s="5" customFormat="1" hidden="1" outlineLevel="2">
      <c r="A270" s="102" t="s">
        <v>138</v>
      </c>
      <c r="B270" s="92"/>
      <c r="C270" s="140">
        <v>520119</v>
      </c>
      <c r="D270" s="191" t="s">
        <v>301</v>
      </c>
      <c r="E270" s="96"/>
      <c r="F270" s="206"/>
      <c r="G270" s="160">
        <v>0</v>
      </c>
      <c r="H270" s="160">
        <v>0</v>
      </c>
      <c r="I270" s="94">
        <v>300000</v>
      </c>
    </row>
    <row r="271" spans="1:13" s="5" customFormat="1" hidden="1" outlineLevel="2">
      <c r="A271" s="102" t="s">
        <v>2</v>
      </c>
      <c r="B271" s="92">
        <v>51119</v>
      </c>
      <c r="C271" s="18">
        <v>520199</v>
      </c>
      <c r="D271" s="192" t="s">
        <v>137</v>
      </c>
      <c r="E271" s="96"/>
      <c r="F271" s="159"/>
      <c r="G271" s="166">
        <f>SUM(G264:G270)</f>
        <v>53582</v>
      </c>
      <c r="H271" s="167">
        <f>SUM(H264:H270)</f>
        <v>108786</v>
      </c>
      <c r="I271" s="167">
        <f>SUM(I264:I270)</f>
        <v>300000</v>
      </c>
    </row>
    <row r="272" spans="1:13" s="5" customFormat="1" ht="15.75" hidden="1" outlineLevel="2">
      <c r="A272" s="102"/>
      <c r="B272" s="90"/>
      <c r="C272" s="28"/>
      <c r="D272" s="81"/>
      <c r="E272" s="96"/>
      <c r="F272" s="159"/>
      <c r="G272" s="160"/>
      <c r="H272" s="167"/>
      <c r="I272" s="160"/>
    </row>
    <row r="273" spans="1:14" s="5" customFormat="1" hidden="1" outlineLevel="2">
      <c r="A273" s="102" t="s">
        <v>0</v>
      </c>
      <c r="B273" s="92"/>
      <c r="C273" s="17">
        <v>520200</v>
      </c>
      <c r="D273" s="161" t="s">
        <v>277</v>
      </c>
      <c r="E273" s="96"/>
      <c r="F273" s="159"/>
      <c r="G273" s="162"/>
      <c r="H273" s="84"/>
      <c r="I273" s="84"/>
      <c r="N273" s="3"/>
    </row>
    <row r="274" spans="1:14" s="5" customFormat="1" hidden="1" outlineLevel="2">
      <c r="A274" s="102" t="s">
        <v>138</v>
      </c>
      <c r="B274" s="92">
        <v>51201</v>
      </c>
      <c r="C274" s="18">
        <v>520201</v>
      </c>
      <c r="D274" s="191" t="s">
        <v>181</v>
      </c>
      <c r="E274" s="96"/>
      <c r="F274" s="173"/>
      <c r="G274" s="84">
        <v>26695</v>
      </c>
      <c r="H274" s="84">
        <v>54200</v>
      </c>
      <c r="I274" s="84">
        <v>27900</v>
      </c>
      <c r="L274" s="3"/>
      <c r="M274" s="3"/>
      <c r="N274" s="3"/>
    </row>
    <row r="275" spans="1:14" s="5" customFormat="1" hidden="1" outlineLevel="2">
      <c r="A275" s="102" t="s">
        <v>138</v>
      </c>
      <c r="B275" s="92">
        <v>51202</v>
      </c>
      <c r="C275" s="18">
        <v>520202</v>
      </c>
      <c r="D275" s="191" t="s">
        <v>180</v>
      </c>
      <c r="E275" s="96"/>
      <c r="F275" s="173"/>
      <c r="G275" s="84"/>
      <c r="H275" s="84"/>
      <c r="I275" s="84">
        <v>28000</v>
      </c>
      <c r="L275" s="3"/>
      <c r="M275" s="3"/>
      <c r="N275" s="3"/>
    </row>
    <row r="276" spans="1:14" s="5" customFormat="1" hidden="1" outlineLevel="2">
      <c r="A276" s="102" t="s">
        <v>138</v>
      </c>
      <c r="B276" s="92"/>
      <c r="C276" s="140">
        <v>520203</v>
      </c>
      <c r="D276" s="191" t="s">
        <v>296</v>
      </c>
      <c r="E276" s="96"/>
      <c r="F276" s="206"/>
      <c r="G276" s="84">
        <v>0</v>
      </c>
      <c r="H276" s="84">
        <v>0</v>
      </c>
      <c r="I276" s="84">
        <v>22032</v>
      </c>
      <c r="L276" s="3"/>
      <c r="M276" s="3"/>
      <c r="N276" s="3"/>
    </row>
    <row r="277" spans="1:14" s="5" customFormat="1" hidden="1" outlineLevel="2">
      <c r="A277" s="102" t="s">
        <v>2</v>
      </c>
      <c r="B277" s="92"/>
      <c r="C277" s="17">
        <v>520299</v>
      </c>
      <c r="D277" s="192" t="s">
        <v>191</v>
      </c>
      <c r="E277" s="96"/>
      <c r="F277" s="163"/>
      <c r="G277" s="162">
        <f>SUM(G274:G275)</f>
        <v>26695</v>
      </c>
      <c r="H277" s="162">
        <f>SUM(H274:H275)</f>
        <v>54200</v>
      </c>
      <c r="I277" s="162">
        <f>SUM(I274:I276)</f>
        <v>77932</v>
      </c>
      <c r="K277" s="162"/>
      <c r="L277" s="3"/>
      <c r="M277" s="3"/>
      <c r="N277" s="3"/>
    </row>
    <row r="278" spans="1:14" s="5" customFormat="1" ht="15.75" hidden="1" customHeight="1" outlineLevel="2">
      <c r="A278" s="102"/>
      <c r="B278" s="90"/>
      <c r="C278" s="28"/>
      <c r="D278" s="81"/>
      <c r="E278" s="96"/>
      <c r="F278" s="159"/>
      <c r="G278" s="84"/>
      <c r="H278" s="84"/>
      <c r="I278" s="84"/>
      <c r="L278" s="3"/>
      <c r="M278" s="3"/>
      <c r="N278" s="3"/>
    </row>
    <row r="279" spans="1:14" s="5" customFormat="1" ht="15" hidden="1" customHeight="1" outlineLevel="2">
      <c r="A279" s="102" t="s">
        <v>0</v>
      </c>
      <c r="B279" s="92"/>
      <c r="C279" s="17">
        <v>520300</v>
      </c>
      <c r="D279" s="161" t="s">
        <v>297</v>
      </c>
      <c r="E279" s="96"/>
      <c r="F279" s="159"/>
      <c r="G279" s="84"/>
      <c r="H279" s="84"/>
      <c r="I279" s="84"/>
    </row>
    <row r="280" spans="1:14" s="5" customFormat="1" ht="15" hidden="1" outlineLevel="2">
      <c r="A280" s="102" t="s">
        <v>138</v>
      </c>
      <c r="B280" s="92">
        <v>51301</v>
      </c>
      <c r="C280" s="18">
        <v>520301</v>
      </c>
      <c r="D280" s="191" t="s">
        <v>199</v>
      </c>
      <c r="E280" s="83"/>
      <c r="F280" s="163"/>
      <c r="G280" s="84">
        <v>41838</v>
      </c>
      <c r="H280" s="84">
        <v>84943</v>
      </c>
      <c r="I280" s="84">
        <f>27900+(12650-54*150)</f>
        <v>32450</v>
      </c>
      <c r="K280" s="84"/>
    </row>
    <row r="281" spans="1:14" s="5" customFormat="1" ht="15" hidden="1" customHeight="1" outlineLevel="2">
      <c r="A281" s="102" t="s">
        <v>138</v>
      </c>
      <c r="B281" s="92">
        <v>51302</v>
      </c>
      <c r="C281" s="18">
        <v>520302</v>
      </c>
      <c r="D281" s="191" t="s">
        <v>200</v>
      </c>
      <c r="E281" s="83"/>
      <c r="F281" s="163"/>
      <c r="G281" s="84"/>
      <c r="H281" s="84"/>
      <c r="I281" s="84">
        <f>24000+(54*150)</f>
        <v>32100</v>
      </c>
      <c r="K281" s="84"/>
    </row>
    <row r="282" spans="1:14" s="5" customFormat="1" ht="15" hidden="1" outlineLevel="2">
      <c r="A282" s="102" t="s">
        <v>138</v>
      </c>
      <c r="B282" s="92">
        <v>51303</v>
      </c>
      <c r="C282" s="18">
        <v>520303</v>
      </c>
      <c r="D282" s="191" t="s">
        <v>290</v>
      </c>
      <c r="E282" s="83"/>
      <c r="F282" s="164"/>
      <c r="G282" s="84">
        <v>7673</v>
      </c>
      <c r="H282" s="84">
        <v>15577</v>
      </c>
      <c r="I282" s="84">
        <v>9000</v>
      </c>
      <c r="K282" s="84"/>
    </row>
    <row r="283" spans="1:14" s="5" customFormat="1" ht="15" hidden="1" outlineLevel="2">
      <c r="A283" s="102" t="s">
        <v>138</v>
      </c>
      <c r="B283" s="92">
        <v>51304</v>
      </c>
      <c r="C283" s="18">
        <v>520304</v>
      </c>
      <c r="D283" s="191" t="s">
        <v>291</v>
      </c>
      <c r="E283" s="83"/>
      <c r="F283" s="165"/>
      <c r="G283" s="84">
        <v>3886</v>
      </c>
      <c r="H283" s="84">
        <v>7889</v>
      </c>
      <c r="I283" s="84">
        <v>1800</v>
      </c>
      <c r="K283" s="84"/>
    </row>
    <row r="284" spans="1:14" s="5" customFormat="1" ht="15" hidden="1" outlineLevel="2">
      <c r="A284" s="102" t="s">
        <v>138</v>
      </c>
      <c r="B284" s="92">
        <v>51305</v>
      </c>
      <c r="C284" s="18">
        <v>520305</v>
      </c>
      <c r="D284" s="191" t="s">
        <v>95</v>
      </c>
      <c r="E284" s="83"/>
      <c r="F284" s="165"/>
      <c r="G284" s="84">
        <v>2970</v>
      </c>
      <c r="H284" s="84">
        <v>6030</v>
      </c>
      <c r="I284" s="84">
        <v>9000</v>
      </c>
      <c r="K284" s="84"/>
    </row>
    <row r="285" spans="1:14" s="5" customFormat="1" ht="15" hidden="1" outlineLevel="2">
      <c r="A285" s="102" t="s">
        <v>138</v>
      </c>
      <c r="B285" s="92">
        <v>51311</v>
      </c>
      <c r="C285" s="18">
        <v>520311</v>
      </c>
      <c r="D285" s="191" t="s">
        <v>98</v>
      </c>
      <c r="E285" s="83"/>
      <c r="F285" s="165"/>
      <c r="G285" s="84">
        <v>3630</v>
      </c>
      <c r="H285" s="84">
        <v>7370</v>
      </c>
      <c r="I285" s="84">
        <v>20000</v>
      </c>
      <c r="K285" s="84"/>
    </row>
    <row r="286" spans="1:14" s="5" customFormat="1" ht="15" hidden="1" outlineLevel="2">
      <c r="A286" s="102" t="s">
        <v>138</v>
      </c>
      <c r="B286" s="92">
        <v>51312</v>
      </c>
      <c r="C286" s="18">
        <v>520312</v>
      </c>
      <c r="D286" s="191" t="s">
        <v>96</v>
      </c>
      <c r="E286" s="83"/>
      <c r="F286" s="165"/>
      <c r="G286" s="84">
        <v>10395</v>
      </c>
      <c r="H286" s="84">
        <v>21105</v>
      </c>
      <c r="I286" s="84">
        <v>20000</v>
      </c>
      <c r="K286" s="84"/>
    </row>
    <row r="287" spans="1:14" s="5" customFormat="1" ht="15" hidden="1" outlineLevel="2">
      <c r="A287" s="102" t="s">
        <v>138</v>
      </c>
      <c r="B287" s="92">
        <v>51313</v>
      </c>
      <c r="C287" s="18">
        <v>520313</v>
      </c>
      <c r="D287" s="191" t="s">
        <v>97</v>
      </c>
      <c r="E287" s="83"/>
      <c r="F287" s="165"/>
      <c r="G287" s="84">
        <v>10230</v>
      </c>
      <c r="H287" s="84">
        <v>20770</v>
      </c>
      <c r="I287" s="84">
        <v>20000</v>
      </c>
      <c r="K287" s="84"/>
    </row>
    <row r="288" spans="1:14" s="5" customFormat="1" ht="15.75" hidden="1" outlineLevel="2">
      <c r="A288" s="102" t="s">
        <v>138</v>
      </c>
      <c r="B288" s="92">
        <v>51322</v>
      </c>
      <c r="C288" s="18">
        <v>520322</v>
      </c>
      <c r="D288" s="191" t="s">
        <v>99</v>
      </c>
      <c r="E288" s="83"/>
      <c r="F288" s="30"/>
      <c r="G288" s="84">
        <v>24420</v>
      </c>
      <c r="H288" s="84">
        <v>49580</v>
      </c>
      <c r="I288" s="84">
        <v>0</v>
      </c>
      <c r="K288" s="84"/>
    </row>
    <row r="289" spans="1:14" s="5" customFormat="1" ht="15.75" hidden="1" outlineLevel="2">
      <c r="A289" s="102" t="s">
        <v>138</v>
      </c>
      <c r="B289" s="92">
        <v>51324</v>
      </c>
      <c r="C289" s="18">
        <v>520324</v>
      </c>
      <c r="D289" s="191" t="s">
        <v>100</v>
      </c>
      <c r="E289" s="83"/>
      <c r="F289" s="30"/>
      <c r="G289" s="84">
        <v>4950</v>
      </c>
      <c r="H289" s="84">
        <v>10050</v>
      </c>
      <c r="I289" s="84">
        <v>15000</v>
      </c>
      <c r="K289" s="84"/>
    </row>
    <row r="290" spans="1:14" s="5" customFormat="1" ht="15.75" hidden="1" outlineLevel="2">
      <c r="A290" s="102" t="s">
        <v>138</v>
      </c>
      <c r="B290" s="92">
        <v>51326</v>
      </c>
      <c r="C290" s="18">
        <v>520326</v>
      </c>
      <c r="D290" s="191" t="s">
        <v>105</v>
      </c>
      <c r="E290" s="83"/>
      <c r="F290" s="30"/>
      <c r="G290" s="84">
        <v>3300</v>
      </c>
      <c r="H290" s="84">
        <v>6700</v>
      </c>
      <c r="I290" s="84">
        <v>20000</v>
      </c>
      <c r="K290" s="84"/>
    </row>
    <row r="291" spans="1:14" s="5" customFormat="1" ht="15" hidden="1" outlineLevel="2">
      <c r="A291" s="102" t="s">
        <v>138</v>
      </c>
      <c r="B291" s="92"/>
      <c r="C291" s="140">
        <v>520338</v>
      </c>
      <c r="D291" s="191" t="s">
        <v>314</v>
      </c>
      <c r="E291" s="83"/>
      <c r="F291" s="206"/>
      <c r="G291" s="84">
        <v>0</v>
      </c>
      <c r="H291" s="84">
        <v>0</v>
      </c>
      <c r="I291" s="84">
        <v>22200</v>
      </c>
      <c r="K291" s="84"/>
    </row>
    <row r="292" spans="1:14" s="5" customFormat="1" ht="15.75" hidden="1" outlineLevel="2">
      <c r="A292" s="102" t="s">
        <v>2</v>
      </c>
      <c r="B292" s="92">
        <v>51339</v>
      </c>
      <c r="C292" s="17">
        <v>520399</v>
      </c>
      <c r="D292" s="192" t="s">
        <v>298</v>
      </c>
      <c r="E292" s="83"/>
      <c r="F292" s="30"/>
      <c r="G292" s="162">
        <f>SUM(G280:G291)</f>
        <v>113292</v>
      </c>
      <c r="H292" s="162">
        <f>SUM(H280:H291)</f>
        <v>230014</v>
      </c>
      <c r="I292" s="196">
        <f>SUM(I280:I291)</f>
        <v>201550</v>
      </c>
      <c r="K292" s="84"/>
    </row>
    <row r="293" spans="1:14" s="5" customFormat="1" ht="15.75" hidden="1" outlineLevel="2">
      <c r="A293" s="102"/>
      <c r="B293" s="90"/>
      <c r="C293" s="28"/>
      <c r="D293" s="81"/>
      <c r="E293" s="83"/>
      <c r="F293" s="30"/>
      <c r="G293" s="84"/>
      <c r="H293" s="84"/>
      <c r="I293" s="84"/>
    </row>
    <row r="294" spans="1:14" s="5" customFormat="1" hidden="1" outlineLevel="2">
      <c r="A294" s="102" t="s">
        <v>0</v>
      </c>
      <c r="B294" s="92"/>
      <c r="C294" s="17">
        <v>520400</v>
      </c>
      <c r="D294" s="161" t="s">
        <v>279</v>
      </c>
      <c r="E294" s="96"/>
      <c r="F294" s="159"/>
      <c r="G294" s="84"/>
      <c r="H294" s="84"/>
      <c r="I294" s="84"/>
      <c r="K294" s="18"/>
    </row>
    <row r="295" spans="1:14" s="5" customFormat="1" ht="15" hidden="1" outlineLevel="2">
      <c r="A295" s="102" t="s">
        <v>138</v>
      </c>
      <c r="B295" s="92">
        <v>51401</v>
      </c>
      <c r="C295" s="18">
        <v>520401</v>
      </c>
      <c r="D295" s="191" t="s">
        <v>288</v>
      </c>
      <c r="E295" s="96"/>
      <c r="F295" s="159"/>
      <c r="G295" s="84">
        <v>11484</v>
      </c>
      <c r="H295" s="84">
        <v>23316</v>
      </c>
      <c r="I295" s="44">
        <v>20816.666666666668</v>
      </c>
      <c r="K295" s="29"/>
      <c r="L295" s="29"/>
    </row>
    <row r="296" spans="1:14" s="5" customFormat="1" ht="15" hidden="1" outlineLevel="2">
      <c r="A296" s="102" t="s">
        <v>138</v>
      </c>
      <c r="B296" s="92">
        <v>51403</v>
      </c>
      <c r="C296" s="18">
        <v>520403</v>
      </c>
      <c r="D296" s="191" t="s">
        <v>289</v>
      </c>
      <c r="E296" s="96"/>
      <c r="F296" s="159"/>
      <c r="G296" s="84">
        <v>277.2</v>
      </c>
      <c r="H296" s="84">
        <v>562.79999999999995</v>
      </c>
      <c r="I296" s="44">
        <v>840</v>
      </c>
      <c r="K296" s="29"/>
      <c r="L296" s="29"/>
    </row>
    <row r="297" spans="1:14" s="5" customFormat="1" ht="15" hidden="1" outlineLevel="2">
      <c r="A297" s="102" t="s">
        <v>138</v>
      </c>
      <c r="B297" s="92">
        <v>51405</v>
      </c>
      <c r="C297" s="18">
        <v>520405</v>
      </c>
      <c r="D297" s="191" t="s">
        <v>292</v>
      </c>
      <c r="E297" s="96"/>
      <c r="F297" s="159"/>
      <c r="G297" s="84">
        <v>1980</v>
      </c>
      <c r="H297" s="84">
        <v>4020</v>
      </c>
      <c r="I297" s="44">
        <v>7000</v>
      </c>
      <c r="K297" s="29"/>
      <c r="L297" s="29"/>
    </row>
    <row r="298" spans="1:14" s="5" customFormat="1" hidden="1" outlineLevel="2">
      <c r="A298" s="102" t="s">
        <v>2</v>
      </c>
      <c r="B298" s="92">
        <v>51449</v>
      </c>
      <c r="C298" s="17">
        <v>520499</v>
      </c>
      <c r="D298" s="192" t="s">
        <v>139</v>
      </c>
      <c r="E298" s="96"/>
      <c r="F298" s="159"/>
      <c r="G298" s="162">
        <f>SUM(G295:G297)</f>
        <v>13741.2</v>
      </c>
      <c r="H298" s="162">
        <f>SUM(H295:H297)</f>
        <v>27898.799999999999</v>
      </c>
      <c r="I298" s="162">
        <f>SUM(I295:I297)</f>
        <v>28656.666666666668</v>
      </c>
      <c r="K298" s="84"/>
      <c r="L298" s="162"/>
    </row>
    <row r="299" spans="1:14" ht="15" hidden="1" outlineLevel="2">
      <c r="B299" s="92"/>
      <c r="C299"/>
      <c r="D299" s="82"/>
      <c r="E299" s="4"/>
      <c r="F299" s="4"/>
      <c r="G299" s="7"/>
      <c r="H299" s="7"/>
      <c r="I299" s="7"/>
      <c r="L299" s="5"/>
      <c r="M299" s="5"/>
    </row>
    <row r="300" spans="1:14" hidden="1" outlineLevel="2">
      <c r="A300" s="65" t="s">
        <v>2</v>
      </c>
      <c r="B300" s="92">
        <v>51559</v>
      </c>
      <c r="C300" s="17">
        <v>520599</v>
      </c>
      <c r="D300" s="10" t="s">
        <v>140</v>
      </c>
      <c r="E300" s="4"/>
      <c r="F300" s="4"/>
      <c r="G300" s="13">
        <f>G271+G274+G292+G298</f>
        <v>207310.2</v>
      </c>
      <c r="H300" s="13">
        <f>H271+H277+H292+H298</f>
        <v>420898.8</v>
      </c>
      <c r="I300" s="13">
        <f>I271+I277+I292+I298</f>
        <v>608138.66666666663</v>
      </c>
      <c r="K300" s="7"/>
      <c r="L300" s="7"/>
      <c r="M300" s="5"/>
    </row>
    <row r="301" spans="1:14" s="5" customFormat="1" ht="15" hidden="1" customHeight="1" outlineLevel="2">
      <c r="A301" s="102"/>
      <c r="B301" s="89"/>
      <c r="C301" s="17"/>
      <c r="D301" s="3"/>
      <c r="E301" s="34"/>
      <c r="F301" s="4"/>
      <c r="G301" s="9"/>
      <c r="H301" s="14"/>
      <c r="I301" s="14"/>
    </row>
    <row r="302" spans="1:14" hidden="1" outlineLevel="2">
      <c r="B302" s="89"/>
      <c r="D302" s="10"/>
      <c r="G302" s="7"/>
      <c r="H302" s="7"/>
      <c r="I302" s="7"/>
    </row>
    <row r="303" spans="1:14" ht="15" outlineLevel="1" collapsed="1">
      <c r="A303" s="112" t="s">
        <v>0</v>
      </c>
      <c r="B303" s="92"/>
      <c r="C303" s="183">
        <v>530000</v>
      </c>
      <c r="D303" s="26" t="s">
        <v>80</v>
      </c>
      <c r="E303" s="40" t="s">
        <v>61</v>
      </c>
      <c r="F303" s="27"/>
      <c r="G303" s="14">
        <v>0</v>
      </c>
      <c r="H303" s="94">
        <f>SUM(H304:H304)</f>
        <v>12925</v>
      </c>
      <c r="I303" s="113">
        <f>I305</f>
        <v>0</v>
      </c>
    </row>
    <row r="304" spans="1:14" hidden="1" outlineLevel="2">
      <c r="A304" s="112" t="s">
        <v>138</v>
      </c>
      <c r="B304" s="92">
        <v>5135</v>
      </c>
      <c r="C304" s="15">
        <v>530001</v>
      </c>
      <c r="D304" s="3" t="s">
        <v>161</v>
      </c>
      <c r="E304" s="37" t="s">
        <v>61</v>
      </c>
      <c r="F304" s="5" t="s">
        <v>305</v>
      </c>
      <c r="G304" s="7"/>
      <c r="H304" s="14">
        <v>12925</v>
      </c>
      <c r="I304" s="14">
        <v>0</v>
      </c>
      <c r="N304" s="5"/>
    </row>
    <row r="305" spans="1:14" ht="15" hidden="1" outlineLevel="2">
      <c r="A305" s="112" t="s">
        <v>2</v>
      </c>
      <c r="B305" s="92">
        <v>5139</v>
      </c>
      <c r="C305" s="15">
        <v>530009</v>
      </c>
      <c r="D305" s="3" t="s">
        <v>182</v>
      </c>
      <c r="E305" s="37" t="s">
        <v>61</v>
      </c>
      <c r="F305"/>
      <c r="G305"/>
      <c r="H305" s="29">
        <f>H304</f>
        <v>12925</v>
      </c>
      <c r="I305" s="29">
        <f>I304</f>
        <v>0</v>
      </c>
      <c r="J305"/>
      <c r="K305"/>
      <c r="N305" s="5"/>
    </row>
    <row r="306" spans="1:14" hidden="1" outlineLevel="2">
      <c r="A306" s="112"/>
      <c r="B306" s="92"/>
      <c r="E306" s="37"/>
      <c r="G306" s="7"/>
      <c r="H306" s="7"/>
      <c r="I306" s="7"/>
      <c r="N306" s="5"/>
    </row>
    <row r="307" spans="1:14">
      <c r="A307" s="102" t="s">
        <v>2</v>
      </c>
      <c r="B307" s="89"/>
      <c r="C307" s="184">
        <v>599998</v>
      </c>
      <c r="D307" s="135" t="s">
        <v>172</v>
      </c>
      <c r="E307" s="119"/>
      <c r="F307" s="120"/>
      <c r="G307" s="121">
        <f>G46+G83+G115+G137+G173+G202+G214+G219+G237</f>
        <v>1935064</v>
      </c>
      <c r="H307" s="121">
        <f>H46+H83+H115+H137+H173+H202+H214+H219+H237</f>
        <v>2868633.8</v>
      </c>
      <c r="I307" s="121">
        <f>I46+I83+I115+I137+I173+I202+I214+I219+I237</f>
        <v>3171529.9166666665</v>
      </c>
      <c r="N307" s="5"/>
    </row>
    <row r="308" spans="1:14" ht="8.1" customHeight="1">
      <c r="A308" s="188"/>
      <c r="B308" s="97"/>
      <c r="C308" s="98"/>
      <c r="D308" s="99"/>
      <c r="E308" s="100"/>
      <c r="F308" s="99"/>
      <c r="G308" s="101"/>
      <c r="H308" s="101"/>
      <c r="I308" s="101"/>
      <c r="N308" s="5"/>
    </row>
    <row r="309" spans="1:14" s="5" customFormat="1" ht="15.75">
      <c r="A309" s="102" t="s">
        <v>2</v>
      </c>
      <c r="B309" s="89"/>
      <c r="C309" s="17">
        <v>599999</v>
      </c>
      <c r="D309" s="137" t="s">
        <v>132</v>
      </c>
      <c r="E309" s="70"/>
      <c r="F309" s="136"/>
      <c r="G309" s="78">
        <f>G4-G307</f>
        <v>20928</v>
      </c>
      <c r="H309" s="78">
        <f>H4-H307</f>
        <v>131325.20000000019</v>
      </c>
      <c r="I309" s="78">
        <f>I4-I307</f>
        <v>16735.083333333489</v>
      </c>
    </row>
    <row r="310" spans="1:14" s="5" customFormat="1" ht="15" customHeight="1">
      <c r="A310" s="102"/>
      <c r="B310" s="89"/>
      <c r="C310" s="17"/>
      <c r="D310" s="79"/>
      <c r="E310" s="70"/>
      <c r="F310" s="70"/>
      <c r="G310" s="78"/>
      <c r="H310" s="73"/>
      <c r="I310" s="73"/>
    </row>
    <row r="311" spans="1:14" s="5" customFormat="1" ht="15.75">
      <c r="A311" s="102" t="s">
        <v>138</v>
      </c>
      <c r="B311" s="89">
        <v>2060</v>
      </c>
      <c r="C311" s="17">
        <v>600001</v>
      </c>
      <c r="D311" s="88" t="s">
        <v>7</v>
      </c>
      <c r="E311" s="37" t="s">
        <v>60</v>
      </c>
      <c r="F311" s="70"/>
      <c r="G311" s="94">
        <v>0</v>
      </c>
      <c r="H311" s="94">
        <v>85000</v>
      </c>
      <c r="I311" s="94">
        <v>0</v>
      </c>
    </row>
    <row r="312" spans="1:14" s="5" customFormat="1" ht="15" customHeight="1">
      <c r="A312" s="102"/>
      <c r="B312" s="89"/>
      <c r="C312" s="17"/>
      <c r="D312" s="79"/>
      <c r="E312" s="70"/>
      <c r="F312" s="70"/>
      <c r="G312" s="78"/>
      <c r="H312" s="73"/>
      <c r="I312" s="73"/>
    </row>
    <row r="313" spans="1:14" s="5" customFormat="1" ht="15.75">
      <c r="A313" s="102" t="s">
        <v>2</v>
      </c>
      <c r="B313" s="89"/>
      <c r="C313" s="17">
        <v>699999</v>
      </c>
      <c r="D313" s="137" t="s">
        <v>131</v>
      </c>
      <c r="E313" s="70"/>
      <c r="F313" s="21" t="s">
        <v>141</v>
      </c>
      <c r="G313" s="78">
        <f>G309-G311</f>
        <v>20928</v>
      </c>
      <c r="H313" s="78">
        <f>H309-H311</f>
        <v>46325.200000000186</v>
      </c>
      <c r="I313" s="78">
        <f>I309-I311</f>
        <v>16735.083333333489</v>
      </c>
    </row>
    <row r="314" spans="1:14" s="5" customFormat="1" ht="15" customHeight="1">
      <c r="A314" s="102"/>
      <c r="B314" s="89"/>
      <c r="C314" s="17"/>
      <c r="D314" s="79"/>
      <c r="E314" s="70"/>
      <c r="F314" s="70"/>
      <c r="G314" s="78"/>
      <c r="H314" s="78"/>
      <c r="I314" s="78"/>
    </row>
    <row r="315" spans="1:14" s="5" customFormat="1" ht="15.75" collapsed="1">
      <c r="A315" s="102" t="s">
        <v>0</v>
      </c>
      <c r="B315" s="89"/>
      <c r="C315" s="17">
        <v>700000</v>
      </c>
      <c r="D315" s="88" t="s">
        <v>159</v>
      </c>
      <c r="E315" s="70"/>
      <c r="F315" s="70"/>
      <c r="G315" s="94">
        <f>G325</f>
        <v>0</v>
      </c>
      <c r="H315" s="94">
        <f>H325</f>
        <v>4000</v>
      </c>
      <c r="I315" s="94">
        <f>I325</f>
        <v>3500</v>
      </c>
    </row>
    <row r="316" spans="1:14" s="5" customFormat="1" hidden="1" outlineLevel="1">
      <c r="A316" s="102" t="s">
        <v>138</v>
      </c>
      <c r="B316" s="92">
        <v>1500</v>
      </c>
      <c r="C316" s="18">
        <v>710001</v>
      </c>
      <c r="D316" s="5" t="s">
        <v>280</v>
      </c>
      <c r="E316" s="37"/>
      <c r="G316" s="14"/>
      <c r="H316" s="14">
        <v>0</v>
      </c>
      <c r="I316" s="14">
        <v>0</v>
      </c>
    </row>
    <row r="317" spans="1:14" s="5" customFormat="1" hidden="1" outlineLevel="1">
      <c r="A317" s="102" t="s">
        <v>138</v>
      </c>
      <c r="B317" s="92">
        <v>1505</v>
      </c>
      <c r="C317" s="18">
        <v>710002</v>
      </c>
      <c r="D317" s="5" t="s">
        <v>281</v>
      </c>
      <c r="E317" s="37"/>
      <c r="G317" s="14"/>
      <c r="H317" s="14">
        <v>0</v>
      </c>
      <c r="I317" s="14">
        <v>0</v>
      </c>
    </row>
    <row r="318" spans="1:14" s="5" customFormat="1" hidden="1" outlineLevel="1">
      <c r="A318" s="102" t="s">
        <v>138</v>
      </c>
      <c r="B318" s="92"/>
      <c r="C318" s="18">
        <v>710003</v>
      </c>
      <c r="D318" s="5" t="s">
        <v>282</v>
      </c>
      <c r="E318" s="37"/>
      <c r="G318" s="14"/>
      <c r="H318" s="14">
        <v>0</v>
      </c>
      <c r="I318" s="14">
        <v>0</v>
      </c>
    </row>
    <row r="319" spans="1:14" s="5" customFormat="1" hidden="1" outlineLevel="1">
      <c r="A319" s="102" t="s">
        <v>138</v>
      </c>
      <c r="B319" s="92"/>
      <c r="C319" s="18">
        <v>710004</v>
      </c>
      <c r="D319" s="5" t="s">
        <v>283</v>
      </c>
      <c r="E319" s="37"/>
      <c r="G319" s="14"/>
      <c r="H319" s="14">
        <v>0</v>
      </c>
      <c r="I319" s="14">
        <v>0</v>
      </c>
    </row>
    <row r="320" spans="1:14" s="5" customFormat="1" hidden="1" outlineLevel="1">
      <c r="A320" s="102" t="s">
        <v>138</v>
      </c>
      <c r="B320" s="92"/>
      <c r="C320" s="18">
        <v>710005</v>
      </c>
      <c r="D320" s="5" t="s">
        <v>284</v>
      </c>
      <c r="E320" s="37"/>
      <c r="G320" s="14"/>
      <c r="H320" s="14">
        <v>0</v>
      </c>
      <c r="I320" s="14">
        <v>0</v>
      </c>
    </row>
    <row r="321" spans="1:9" s="5" customFormat="1" hidden="1" outlineLevel="1">
      <c r="A321" s="102" t="s">
        <v>138</v>
      </c>
      <c r="B321" s="92"/>
      <c r="C321" s="18">
        <v>720001</v>
      </c>
      <c r="D321" s="5" t="s">
        <v>285</v>
      </c>
      <c r="E321" s="37"/>
      <c r="G321" s="14"/>
      <c r="H321" s="14">
        <v>0</v>
      </c>
      <c r="I321" s="14">
        <v>0</v>
      </c>
    </row>
    <row r="322" spans="1:9" s="5" customFormat="1" hidden="1" outlineLevel="1">
      <c r="A322" s="102" t="s">
        <v>138</v>
      </c>
      <c r="B322" s="92">
        <v>2015</v>
      </c>
      <c r="C322" s="15">
        <v>720003</v>
      </c>
      <c r="D322" s="3" t="s">
        <v>87</v>
      </c>
      <c r="E322" s="35"/>
      <c r="F322" s="3"/>
      <c r="G322" s="7"/>
      <c r="H322" s="14">
        <v>4000</v>
      </c>
      <c r="I322" s="14">
        <v>3500</v>
      </c>
    </row>
    <row r="323" spans="1:9" s="5" customFormat="1" hidden="1" outlineLevel="1">
      <c r="A323" s="102" t="s">
        <v>138</v>
      </c>
      <c r="B323" s="92"/>
      <c r="C323" s="15">
        <v>720005</v>
      </c>
      <c r="D323" s="3" t="s">
        <v>286</v>
      </c>
      <c r="E323" s="35"/>
      <c r="F323" s="3"/>
      <c r="G323" s="7"/>
      <c r="H323" s="14">
        <v>0</v>
      </c>
      <c r="I323" s="14">
        <v>0</v>
      </c>
    </row>
    <row r="324" spans="1:9" s="5" customFormat="1" hidden="1" outlineLevel="1">
      <c r="A324" s="102" t="s">
        <v>138</v>
      </c>
      <c r="B324" s="92"/>
      <c r="C324" s="15">
        <v>720006</v>
      </c>
      <c r="D324" s="3" t="s">
        <v>287</v>
      </c>
      <c r="E324" s="35"/>
      <c r="F324" s="3"/>
      <c r="G324" s="7"/>
      <c r="H324" s="14">
        <v>0</v>
      </c>
      <c r="I324" s="14">
        <v>0</v>
      </c>
    </row>
    <row r="325" spans="1:9" s="5" customFormat="1" hidden="1" outlineLevel="1">
      <c r="A325" s="102" t="s">
        <v>2</v>
      </c>
      <c r="B325" s="92">
        <v>1519</v>
      </c>
      <c r="C325" s="17">
        <v>790009</v>
      </c>
      <c r="D325" s="4" t="s">
        <v>151</v>
      </c>
      <c r="E325" s="37"/>
      <c r="G325" s="14">
        <f>SUM(G316:G322)</f>
        <v>0</v>
      </c>
      <c r="H325" s="14">
        <f>SUM(H316:H324)</f>
        <v>4000</v>
      </c>
      <c r="I325" s="14">
        <f>SUM(I316:I324)</f>
        <v>3500</v>
      </c>
    </row>
    <row r="326" spans="1:9" s="5" customFormat="1">
      <c r="A326" s="102"/>
      <c r="B326" s="90"/>
      <c r="C326" s="18"/>
      <c r="E326" s="37"/>
      <c r="G326" s="14"/>
      <c r="H326" s="14"/>
      <c r="I326" s="14"/>
    </row>
    <row r="327" spans="1:9" s="5" customFormat="1" ht="16.5" thickBot="1">
      <c r="A327" s="102" t="s">
        <v>2</v>
      </c>
      <c r="B327" s="89"/>
      <c r="C327" s="17">
        <v>799999</v>
      </c>
      <c r="D327" s="137" t="s">
        <v>164</v>
      </c>
      <c r="E327" s="70"/>
      <c r="F327" s="21" t="s">
        <v>141</v>
      </c>
      <c r="G327" s="189">
        <f>G313-G325</f>
        <v>20928</v>
      </c>
      <c r="H327" s="189">
        <f>H313-H325</f>
        <v>42325.200000000186</v>
      </c>
      <c r="I327" s="189">
        <f>I313-I325</f>
        <v>13235.083333333489</v>
      </c>
    </row>
    <row r="328" spans="1:9" ht="13.5" thickTop="1">
      <c r="G328" s="7"/>
    </row>
    <row r="329" spans="1:9">
      <c r="G329" s="7"/>
    </row>
    <row r="330" spans="1:9">
      <c r="G330" s="7"/>
    </row>
    <row r="331" spans="1:9">
      <c r="G331" s="7"/>
    </row>
    <row r="332" spans="1:9">
      <c r="G332" s="7"/>
    </row>
    <row r="333" spans="1:9">
      <c r="G333" s="7"/>
    </row>
    <row r="334" spans="1:9">
      <c r="G334" s="7"/>
    </row>
    <row r="335" spans="1:9">
      <c r="G335" s="7"/>
    </row>
    <row r="336" spans="1:9">
      <c r="G336" s="7"/>
    </row>
    <row r="337" spans="7:7">
      <c r="G337" s="7"/>
    </row>
    <row r="338" spans="7:7">
      <c r="G338" s="7"/>
    </row>
    <row r="339" spans="7:7">
      <c r="G339" s="7"/>
    </row>
    <row r="340" spans="7:7">
      <c r="G340" s="7"/>
    </row>
    <row r="341" spans="7:7">
      <c r="G341" s="7"/>
    </row>
  </sheetData>
  <conditionalFormatting sqref="H309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H313:H314">
    <cfRule type="cellIs" dxfId="15" priority="21" operator="lessThan">
      <formula>0</formula>
    </cfRule>
    <cfRule type="cellIs" dxfId="14" priority="22" operator="greaterThan">
      <formula>0</formula>
    </cfRule>
  </conditionalFormatting>
  <conditionalFormatting sqref="G313:G314">
    <cfRule type="cellIs" dxfId="13" priority="19" operator="lessThan">
      <formula>0</formula>
    </cfRule>
    <cfRule type="cellIs" dxfId="12" priority="20" operator="greaterThan">
      <formula>0</formula>
    </cfRule>
  </conditionalFormatting>
  <conditionalFormatting sqref="G327"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H32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G30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I30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I313:I314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I327">
    <cfRule type="cellIs" dxfId="1" priority="5" operator="lessThan">
      <formula>0</formula>
    </cfRule>
    <cfRule type="cellIs" dxfId="0" priority="6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DFF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Kokborg</dc:creator>
  <cp:lastModifiedBy>Ole Kokborg</cp:lastModifiedBy>
  <cp:lastPrinted>2016-03-09T15:46:00Z</cp:lastPrinted>
  <dcterms:created xsi:type="dcterms:W3CDTF">2014-11-02T18:54:09Z</dcterms:created>
  <dcterms:modified xsi:type="dcterms:W3CDTF">2016-03-10T10:23:26Z</dcterms:modified>
</cp:coreProperties>
</file>